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35" yWindow="90" windowWidth="9780" windowHeight="8475" tabRatio="819"/>
  </bookViews>
  <sheets>
    <sheet name="Resumen Presup." sheetId="53" r:id="rId1"/>
    <sheet name="Pres-Total Parag (1)" sheetId="41" r:id="rId2"/>
    <sheet name="Presup Margen Parag Pte" sheetId="36" r:id="rId3"/>
    <sheet name="Presup meandros Parag" sheetId="39" r:id="rId4"/>
    <sheet name="Exc" sheetId="24" state="hidden" r:id="rId5"/>
    <sheet name="AUX Ejecución Hormigón" sheetId="18" state="hidden" r:id="rId6"/>
    <sheet name="Excavacion fundaciones" sheetId="22" state="hidden" r:id="rId7"/>
    <sheet name="AUX Dosaje Hormigón" sheetId="15" state="hidden" r:id="rId8"/>
    <sheet name="2.5" sheetId="21" state="hidden" r:id="rId9"/>
    <sheet name="2.6" sheetId="20" state="hidden" r:id="rId10"/>
    <sheet name="Cubierta flexible" sheetId="19" state="hidden" r:id="rId11"/>
    <sheet name="Colchonetas" sheetId="13" state="hidden" r:id="rId12"/>
    <sheet name="Hoja3" sheetId="42" r:id="rId13"/>
  </sheets>
  <externalReferences>
    <externalReference r:id="rId14"/>
  </externalReferences>
  <definedNames>
    <definedName name="_xlnm.Print_Area" localSheetId="8">'2.5'!$B$1:$N$27</definedName>
    <definedName name="_xlnm.Print_Area" localSheetId="9">'2.6'!$B$1:$T$27</definedName>
    <definedName name="_xlnm.Print_Area" localSheetId="5">'AUX Ejecución Hormigón'!$B$1:$O$54</definedName>
    <definedName name="_xlnm.Print_Area" localSheetId="11">Colchonetas!$B$1:$Q$28</definedName>
    <definedName name="_xlnm.Print_Area" localSheetId="10">'Cubierta flexible'!$B$1:$T$29</definedName>
    <definedName name="_xlnm.Print_Area" localSheetId="4">Exc!$B$1:$L$22</definedName>
    <definedName name="_xlnm.Print_Area" localSheetId="6">'Excavacion fundaciones'!$B$1:$L$54</definedName>
    <definedName name="_xlnm.Print_Area" localSheetId="1">'Pres-Total Parag (1)'!$B$1:$I$28</definedName>
    <definedName name="_xlnm.Print_Area" localSheetId="2">'Presup Margen Parag Pte'!$B$1:$I$27</definedName>
    <definedName name="_xlnm.Print_Area" localSheetId="3">'Presup meandros Parag'!$B$1:$I$27</definedName>
    <definedName name="_xlnm.Print_Area" localSheetId="0">'Resumen Presup.'!$A$1:$E$28</definedName>
    <definedName name="_xlnm.Print_Titles" localSheetId="6">'Excavacion fundaciones'!$1:$2</definedName>
    <definedName name="_xlnm.Print_Titles" localSheetId="0">'Resumen Presup.'!$1:$2</definedName>
  </definedNames>
  <calcPr calcId="125725"/>
</workbook>
</file>

<file path=xl/calcChain.xml><?xml version="1.0" encoding="utf-8"?>
<calcChain xmlns="http://schemas.openxmlformats.org/spreadsheetml/2006/main">
  <c r="H24" i="39"/>
  <c r="H23"/>
  <c r="H20"/>
  <c r="H19"/>
  <c r="H18"/>
  <c r="H17"/>
  <c r="H16"/>
  <c r="H13"/>
  <c r="H12"/>
  <c r="H24" i="36"/>
  <c r="H23"/>
  <c r="H20"/>
  <c r="H19"/>
  <c r="H18"/>
  <c r="H17"/>
  <c r="H16"/>
  <c r="H13"/>
  <c r="H12"/>
  <c r="H24" i="41"/>
  <c r="H23"/>
  <c r="H20"/>
  <c r="H19"/>
  <c r="H18"/>
  <c r="H17"/>
  <c r="H16"/>
  <c r="H13"/>
  <c r="H12"/>
  <c r="I12" i="36"/>
  <c r="J13" i="41" l="1"/>
  <c r="J16"/>
  <c r="J17"/>
  <c r="J18"/>
  <c r="J19"/>
  <c r="J20"/>
  <c r="J23"/>
  <c r="J24"/>
  <c r="J12"/>
  <c r="F4" i="20" l="1"/>
  <c r="F3"/>
  <c r="I23" i="36" l="1"/>
  <c r="I23" i="39"/>
  <c r="I23" i="41"/>
  <c r="F4" i="13" l="1"/>
  <c r="F5" i="24"/>
  <c r="F53" i="22" l="1"/>
  <c r="D26" i="20" l="1"/>
  <c r="D26" i="21"/>
  <c r="D28" i="19"/>
  <c r="D27" i="13"/>
  <c r="D21" i="24"/>
  <c r="F8" i="20" l="1"/>
  <c r="F8" i="13"/>
  <c r="F9" i="24"/>
  <c r="G11" i="22"/>
  <c r="G43"/>
  <c r="L42" i="18"/>
  <c r="F10" i="24"/>
  <c r="F9" i="20"/>
  <c r="F8" i="21"/>
  <c r="F9" i="19"/>
  <c r="L14" i="18"/>
  <c r="F9" i="13"/>
  <c r="G44" i="22" l="1"/>
  <c r="G26"/>
  <c r="G12"/>
  <c r="F10" i="20"/>
  <c r="F9" i="21"/>
  <c r="F10" i="19"/>
  <c r="L15" i="18"/>
  <c r="F10" i="13"/>
  <c r="L29" i="18"/>
  <c r="F11" i="24"/>
  <c r="C4" l="1"/>
  <c r="D4"/>
  <c r="G4"/>
  <c r="K21"/>
  <c r="F22" s="1"/>
  <c r="G21"/>
  <c r="H16"/>
  <c r="G16"/>
  <c r="C11"/>
  <c r="C10"/>
  <c r="C9"/>
  <c r="T6"/>
  <c r="S5"/>
  <c r="R5"/>
  <c r="Q5"/>
  <c r="P5"/>
  <c r="M5"/>
  <c r="D5"/>
  <c r="C5"/>
  <c r="T3"/>
  <c r="T7" s="1"/>
  <c r="S3"/>
  <c r="S6" s="1"/>
  <c r="R3"/>
  <c r="R6" s="1"/>
  <c r="Q3"/>
  <c r="Q6" s="1"/>
  <c r="P3"/>
  <c r="P6" s="1"/>
  <c r="M3"/>
  <c r="G3"/>
  <c r="G5" s="1"/>
  <c r="D3"/>
  <c r="C3"/>
  <c r="D6" l="1"/>
  <c r="T5"/>
  <c r="D23" i="19" l="1"/>
  <c r="D21"/>
  <c r="J22"/>
  <c r="C4"/>
  <c r="D4"/>
  <c r="G4"/>
  <c r="B20"/>
  <c r="B20" i="13"/>
  <c r="G20" i="19"/>
  <c r="J20" s="1"/>
  <c r="G20" i="13"/>
  <c r="J20" s="1"/>
  <c r="G21" i="21"/>
  <c r="J21" s="1"/>
  <c r="G16" i="22"/>
  <c r="J45"/>
  <c r="D44"/>
  <c r="D43"/>
  <c r="F39"/>
  <c r="F37"/>
  <c r="D39"/>
  <c r="D37"/>
  <c r="F20"/>
  <c r="G30"/>
  <c r="J27"/>
  <c r="F23"/>
  <c r="D26"/>
  <c r="D23"/>
  <c r="J13"/>
  <c r="D12"/>
  <c r="D11"/>
  <c r="F7"/>
  <c r="F6"/>
  <c r="D7"/>
  <c r="D6"/>
  <c r="B20" i="20"/>
  <c r="C10"/>
  <c r="C9"/>
  <c r="B21"/>
  <c r="G21"/>
  <c r="J21" s="1"/>
  <c r="J5" i="21"/>
  <c r="B4"/>
  <c r="B21"/>
  <c r="B20"/>
  <c r="B19"/>
  <c r="K26" i="20"/>
  <c r="F27" s="1"/>
  <c r="G26"/>
  <c r="H15"/>
  <c r="G15"/>
  <c r="C8"/>
  <c r="T5"/>
  <c r="S4"/>
  <c r="R4"/>
  <c r="Q4"/>
  <c r="P4"/>
  <c r="M4"/>
  <c r="D4"/>
  <c r="C4"/>
  <c r="T3"/>
  <c r="T6" s="1"/>
  <c r="S3"/>
  <c r="S5" s="1"/>
  <c r="R3"/>
  <c r="R5" s="1"/>
  <c r="Q3"/>
  <c r="Q5" s="1"/>
  <c r="P3"/>
  <c r="P5" s="1"/>
  <c r="M3"/>
  <c r="G3"/>
  <c r="G4" s="1"/>
  <c r="D3"/>
  <c r="C3"/>
  <c r="K26" i="21"/>
  <c r="F27" s="1"/>
  <c r="G26"/>
  <c r="H14"/>
  <c r="G14"/>
  <c r="C9"/>
  <c r="C8"/>
  <c r="T5"/>
  <c r="F8" i="15"/>
  <c r="F17"/>
  <c r="F25"/>
  <c r="F34"/>
  <c r="J39" i="18"/>
  <c r="J38"/>
  <c r="F39"/>
  <c r="F38"/>
  <c r="J25"/>
  <c r="F25"/>
  <c r="J6"/>
  <c r="J7"/>
  <c r="J8"/>
  <c r="J9"/>
  <c r="J5"/>
  <c r="F9"/>
  <c r="F7"/>
  <c r="F8"/>
  <c r="F6"/>
  <c r="F5"/>
  <c r="K28" i="19"/>
  <c r="F29" s="1"/>
  <c r="G28"/>
  <c r="H15"/>
  <c r="G15"/>
  <c r="C10"/>
  <c r="C9"/>
  <c r="T6"/>
  <c r="S5"/>
  <c r="R5"/>
  <c r="Q5"/>
  <c r="P5"/>
  <c r="M5"/>
  <c r="D5"/>
  <c r="C5"/>
  <c r="T3"/>
  <c r="T7" s="1"/>
  <c r="S3"/>
  <c r="S6" s="1"/>
  <c r="R3"/>
  <c r="R6" s="1"/>
  <c r="Q3"/>
  <c r="Q6" s="1"/>
  <c r="P3"/>
  <c r="P6" s="1"/>
  <c r="M3"/>
  <c r="G3"/>
  <c r="G5" s="1"/>
  <c r="D3"/>
  <c r="C3"/>
  <c r="I52" i="18"/>
  <c r="I53" s="1"/>
  <c r="I51"/>
  <c r="I50"/>
  <c r="H46"/>
  <c r="K47" s="1"/>
  <c r="E42"/>
  <c r="K33"/>
  <c r="E29"/>
  <c r="K20"/>
  <c r="E15"/>
  <c r="E14"/>
  <c r="K10"/>
  <c r="J34" i="15"/>
  <c r="C34"/>
  <c r="J32"/>
  <c r="C32"/>
  <c r="J31"/>
  <c r="C31"/>
  <c r="J30"/>
  <c r="J26"/>
  <c r="J35" s="1"/>
  <c r="I25"/>
  <c r="C17"/>
  <c r="C15"/>
  <c r="C14"/>
  <c r="C8"/>
  <c r="I8" s="1"/>
  <c r="C6"/>
  <c r="C5"/>
  <c r="K27" i="13"/>
  <c r="F28" s="1"/>
  <c r="G27"/>
  <c r="H15"/>
  <c r="G15"/>
  <c r="C10"/>
  <c r="C9"/>
  <c r="C8"/>
  <c r="T5"/>
  <c r="S4"/>
  <c r="R4"/>
  <c r="Q4"/>
  <c r="P4"/>
  <c r="M4"/>
  <c r="D4"/>
  <c r="C4"/>
  <c r="T3"/>
  <c r="T6" s="1"/>
  <c r="S3"/>
  <c r="S5" s="1"/>
  <c r="R3"/>
  <c r="R5" s="1"/>
  <c r="Q3"/>
  <c r="Q5" s="1"/>
  <c r="P3"/>
  <c r="P5" s="1"/>
  <c r="M3"/>
  <c r="G3"/>
  <c r="G4" s="1"/>
  <c r="D3"/>
  <c r="C3"/>
  <c r="I17" i="15" l="1"/>
  <c r="I34"/>
  <c r="D5" i="13"/>
  <c r="D5" i="20"/>
  <c r="D6" i="19"/>
  <c r="J10" i="18"/>
  <c r="T4" i="20"/>
  <c r="T5" i="19"/>
  <c r="G20" i="21"/>
  <c r="J20" s="1"/>
  <c r="J33" i="15"/>
  <c r="T4" i="13"/>
  <c r="H39" i="22" l="1"/>
  <c r="K39" s="1"/>
  <c r="F4" i="19"/>
  <c r="H4" s="1"/>
  <c r="H5" i="24"/>
  <c r="L7" i="18"/>
  <c r="M7" s="1"/>
  <c r="L8"/>
  <c r="M8" s="1"/>
  <c r="L39"/>
  <c r="M39" s="1"/>
  <c r="H3" i="20"/>
  <c r="H4"/>
  <c r="L5" i="18"/>
  <c r="M5" s="1"/>
  <c r="F38" i="22" l="1"/>
  <c r="F40" s="1"/>
  <c r="D38"/>
  <c r="H38"/>
  <c r="K38" s="1"/>
  <c r="L9" i="18"/>
  <c r="M9" s="1"/>
  <c r="H6" i="22"/>
  <c r="K6" s="1"/>
  <c r="H23"/>
  <c r="K23" s="1"/>
  <c r="H37"/>
  <c r="K37" s="1"/>
  <c r="F5" i="19"/>
  <c r="H5" s="1"/>
  <c r="H7" i="22"/>
  <c r="K7" s="1"/>
  <c r="H5" i="20"/>
  <c r="F3" i="19"/>
  <c r="H3" s="1"/>
  <c r="L25" i="18"/>
  <c r="M25" s="1"/>
  <c r="L38"/>
  <c r="M38" s="1"/>
  <c r="L6"/>
  <c r="M6" s="1"/>
  <c r="H4" i="13"/>
  <c r="F4" i="24" l="1"/>
  <c r="H4" s="1"/>
  <c r="K40" i="22"/>
  <c r="F3" i="24"/>
  <c r="H3" s="1"/>
  <c r="F3" i="13"/>
  <c r="H3" s="1"/>
  <c r="H5" s="1"/>
  <c r="M10" i="18"/>
  <c r="K8" i="22"/>
  <c r="H11" i="24"/>
  <c r="H10" i="20"/>
  <c r="I26" i="22"/>
  <c r="I27" s="1"/>
  <c r="I12"/>
  <c r="H10" i="13"/>
  <c r="M29" i="18"/>
  <c r="H10" i="19"/>
  <c r="I44" i="22"/>
  <c r="M15" i="18"/>
  <c r="H9" i="21"/>
  <c r="M31" i="18"/>
  <c r="H33" s="1"/>
  <c r="M33" s="1"/>
  <c r="H51" s="1"/>
  <c r="K28" i="22"/>
  <c r="E30" s="1"/>
  <c r="K30" s="1"/>
  <c r="K32" s="1"/>
  <c r="H10" i="24"/>
  <c r="H9" i="13"/>
  <c r="M14" i="18"/>
  <c r="H9" i="19"/>
  <c r="H11" s="1"/>
  <c r="I11" i="22"/>
  <c r="I13" s="1"/>
  <c r="I43"/>
  <c r="I45" s="1"/>
  <c r="M42" i="18"/>
  <c r="M43" s="1"/>
  <c r="H8" i="21"/>
  <c r="H10" s="1"/>
  <c r="H9" i="20"/>
  <c r="H9" i="24"/>
  <c r="H8" i="13"/>
  <c r="H8" i="20"/>
  <c r="H11" s="1"/>
  <c r="H6" i="24"/>
  <c r="H6" i="19"/>
  <c r="K14" i="22" l="1"/>
  <c r="E16" s="1"/>
  <c r="K16" s="1"/>
  <c r="K18" s="1"/>
  <c r="M45" i="18"/>
  <c r="H47" s="1"/>
  <c r="M47" s="1"/>
  <c r="H52" s="1"/>
  <c r="K46" i="22"/>
  <c r="E48" s="1"/>
  <c r="K48" s="1"/>
  <c r="K50" s="1"/>
  <c r="M16" i="18"/>
  <c r="M18" s="1"/>
  <c r="H20" s="1"/>
  <c r="M20" s="1"/>
  <c r="H50" s="1"/>
  <c r="H53" s="1"/>
  <c r="F4" i="21" s="1"/>
  <c r="H4" s="1"/>
  <c r="H5" s="1"/>
  <c r="J13" i="19"/>
  <c r="E15" s="1"/>
  <c r="J15" s="1"/>
  <c r="H11" i="13"/>
  <c r="J13" s="1"/>
  <c r="E15" s="1"/>
  <c r="J15" s="1"/>
  <c r="H12" i="24"/>
  <c r="K52" i="22"/>
  <c r="H53" s="1"/>
  <c r="K53" s="1"/>
  <c r="F54" s="1"/>
  <c r="J12" i="21"/>
  <c r="E14" s="1"/>
  <c r="J14" s="1"/>
  <c r="G20" i="20"/>
  <c r="J20" s="1"/>
  <c r="J22" s="1"/>
  <c r="J14" i="24"/>
  <c r="E16" s="1"/>
  <c r="J16" s="1"/>
  <c r="J19" s="1"/>
  <c r="F21" s="1"/>
  <c r="J13" i="20"/>
  <c r="E15" s="1"/>
  <c r="J15" s="1"/>
  <c r="S13"/>
  <c r="S14" i="24"/>
  <c r="I24" i="41" l="1"/>
  <c r="I24" i="39"/>
  <c r="I24" i="36"/>
  <c r="S9" i="13"/>
  <c r="S11"/>
  <c r="S11" i="19"/>
  <c r="S10"/>
  <c r="S10" i="20"/>
  <c r="S11"/>
  <c r="S9" i="21"/>
  <c r="S10"/>
  <c r="S12" i="24"/>
  <c r="S10"/>
  <c r="G23" i="19"/>
  <c r="J23" s="1"/>
  <c r="F14" i="15"/>
  <c r="I14" s="1"/>
  <c r="F5"/>
  <c r="I5" s="1"/>
  <c r="F23"/>
  <c r="I23" s="1"/>
  <c r="F31"/>
  <c r="I31" s="1"/>
  <c r="F32"/>
  <c r="I32" s="1"/>
  <c r="F15"/>
  <c r="I15" s="1"/>
  <c r="F6"/>
  <c r="I6" s="1"/>
  <c r="S13" i="19"/>
  <c r="J24" i="20"/>
  <c r="F26" s="1"/>
  <c r="J26" s="1"/>
  <c r="D27" s="1"/>
  <c r="S13" i="13"/>
  <c r="J21" i="24"/>
  <c r="D22" s="1"/>
  <c r="S12" i="21"/>
  <c r="G22" i="13"/>
  <c r="J22" s="1"/>
  <c r="S16" i="24"/>
  <c r="I19" i="41" l="1"/>
  <c r="I19" i="39"/>
  <c r="I19" i="36"/>
  <c r="S15" i="20"/>
  <c r="I18" i="41"/>
  <c r="I18" i="39"/>
  <c r="I18" i="36"/>
  <c r="S15" i="19"/>
  <c r="S15" i="13"/>
  <c r="G21"/>
  <c r="J21" s="1"/>
  <c r="J23" s="1"/>
  <c r="J25" s="1"/>
  <c r="F27" s="1"/>
  <c r="J27" s="1"/>
  <c r="D28" s="1"/>
  <c r="F16" i="15"/>
  <c r="I16" s="1"/>
  <c r="F24"/>
  <c r="I24" s="1"/>
  <c r="F33"/>
  <c r="I33" s="1"/>
  <c r="F7"/>
  <c r="I7" s="1"/>
  <c r="F30"/>
  <c r="I30" s="1"/>
  <c r="I35" s="1"/>
  <c r="F4"/>
  <c r="I4" s="1"/>
  <c r="F22"/>
  <c r="I22" s="1"/>
  <c r="F13"/>
  <c r="I13" s="1"/>
  <c r="S14" i="21"/>
  <c r="I12" i="41" l="1"/>
  <c r="I12" i="39"/>
  <c r="I20" i="41"/>
  <c r="I20" i="39"/>
  <c r="I20" i="36"/>
  <c r="I26" i="15"/>
  <c r="I18"/>
  <c r="I9"/>
  <c r="I16" i="41" l="1"/>
  <c r="I16" i="39"/>
  <c r="I16" i="36"/>
  <c r="I17" i="41"/>
  <c r="I17" i="36"/>
  <c r="I17" i="39"/>
  <c r="I13" i="41"/>
  <c r="I11" s="1"/>
  <c r="I13" i="39"/>
  <c r="I11" s="1"/>
  <c r="I13" i="36"/>
  <c r="I11" s="1"/>
  <c r="G19" i="21"/>
  <c r="J19" s="1"/>
  <c r="J22" s="1"/>
  <c r="J24" s="1"/>
  <c r="F26" s="1"/>
  <c r="J26" s="1"/>
  <c r="D27" s="1"/>
  <c r="G21" i="19"/>
  <c r="J21" s="1"/>
  <c r="J24" s="1"/>
  <c r="J26" s="1"/>
  <c r="F28" s="1"/>
  <c r="J28" s="1"/>
  <c r="D29" s="1"/>
  <c r="I15" i="36" l="1"/>
  <c r="H25" s="1"/>
  <c r="I15" i="39"/>
  <c r="H25" s="1"/>
  <c r="I15" i="41"/>
  <c r="H25" s="1"/>
  <c r="I25" l="1"/>
  <c r="I22" s="1"/>
  <c r="I27" s="1"/>
  <c r="L27" s="1"/>
  <c r="I25" i="36"/>
  <c r="I22" s="1"/>
  <c r="I27" s="1"/>
  <c r="B9" i="53" s="1"/>
  <c r="I25" i="39"/>
  <c r="I22" s="1"/>
  <c r="I27" s="1"/>
  <c r="B11" i="53" s="1"/>
  <c r="B13" l="1"/>
  <c r="J27" i="41"/>
</calcChain>
</file>

<file path=xl/comments1.xml><?xml version="1.0" encoding="utf-8"?>
<comments xmlns="http://schemas.openxmlformats.org/spreadsheetml/2006/main">
  <authors>
    <author>José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José:</t>
        </r>
        <r>
          <rPr>
            <sz val="8"/>
            <color indexed="81"/>
            <rFont val="Tahoma"/>
            <family val="2"/>
          </rPr>
          <t xml:space="preserve">
Codigos mano de obra
1=Oficial especializado
2=Oficial
3=Medio oficial
4=Ayudante
5=Maquinista</t>
        </r>
      </text>
    </comment>
  </commentList>
</comments>
</file>

<file path=xl/comments2.xml><?xml version="1.0" encoding="utf-8"?>
<comments xmlns="http://schemas.openxmlformats.org/spreadsheetml/2006/main">
  <authors>
    <author>José</author>
  </authors>
  <commentList>
    <comment ref="A8" authorId="0">
      <text>
        <r>
          <rPr>
            <b/>
            <sz val="8"/>
            <color indexed="81"/>
            <rFont val="Tahoma"/>
            <family val="2"/>
          </rPr>
          <t>José:</t>
        </r>
        <r>
          <rPr>
            <sz val="8"/>
            <color indexed="81"/>
            <rFont val="Tahoma"/>
            <family val="2"/>
          </rPr>
          <t xml:space="preserve">
Codigos mano de obra
1=Oficial especializado
2=Oficial
3=Medio oficial
4=Ayudante
5=Maquinista</t>
        </r>
      </text>
    </comment>
  </commentList>
</comments>
</file>

<file path=xl/comments3.xml><?xml version="1.0" encoding="utf-8"?>
<comments xmlns="http://schemas.openxmlformats.org/spreadsheetml/2006/main">
  <authors>
    <author>José</author>
  </authors>
  <commentList>
    <comment ref="A8" authorId="0">
      <text>
        <r>
          <rPr>
            <b/>
            <sz val="8"/>
            <color indexed="81"/>
            <rFont val="Tahoma"/>
            <family val="2"/>
          </rPr>
          <t>José:</t>
        </r>
        <r>
          <rPr>
            <sz val="8"/>
            <color indexed="81"/>
            <rFont val="Tahoma"/>
            <family val="2"/>
          </rPr>
          <t xml:space="preserve">
Codigos mano de obra
1=Oficial especializado
2=Oficial
3=Medio oficial
4=Ayudante
5=Maquinista</t>
        </r>
      </text>
    </comment>
  </commentList>
</comments>
</file>

<file path=xl/comments4.xml><?xml version="1.0" encoding="utf-8"?>
<comments xmlns="http://schemas.openxmlformats.org/spreadsheetml/2006/main">
  <authors>
    <author>José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José:</t>
        </r>
        <r>
          <rPr>
            <sz val="8"/>
            <color indexed="81"/>
            <rFont val="Tahoma"/>
            <family val="2"/>
          </rPr>
          <t xml:space="preserve">
Codigos mano de obra
1=Oficial especializado
2=Oficial
3=Medio oficial
4=Ayudante
5=Maquinista</t>
        </r>
      </text>
    </comment>
  </commentList>
</comments>
</file>

<file path=xl/comments5.xml><?xml version="1.0" encoding="utf-8"?>
<comments xmlns="http://schemas.openxmlformats.org/spreadsheetml/2006/main">
  <authors>
    <author>José</author>
  </authors>
  <commentList>
    <comment ref="A8" authorId="0">
      <text>
        <r>
          <rPr>
            <b/>
            <sz val="8"/>
            <color indexed="81"/>
            <rFont val="Tahoma"/>
            <family val="2"/>
          </rPr>
          <t>José:</t>
        </r>
        <r>
          <rPr>
            <sz val="8"/>
            <color indexed="81"/>
            <rFont val="Tahoma"/>
            <family val="2"/>
          </rPr>
          <t xml:space="preserve">
Codigos mano de obra
1=Oficial especializado
2=Oficial
3=Medio oficial
4=Ayudante
5=Maquinista</t>
        </r>
      </text>
    </comment>
  </commentList>
</comments>
</file>

<file path=xl/sharedStrings.xml><?xml version="1.0" encoding="utf-8"?>
<sst xmlns="http://schemas.openxmlformats.org/spreadsheetml/2006/main" count="740" uniqueCount="154">
  <si>
    <t xml:space="preserve">Rubro  </t>
  </si>
  <si>
    <t>Ítem</t>
  </si>
  <si>
    <t>Designación</t>
  </si>
  <si>
    <t>Un</t>
  </si>
  <si>
    <t>Cant.</t>
  </si>
  <si>
    <t>costo /un</t>
  </si>
  <si>
    <t>Combustibles y Lubricantes</t>
  </si>
  <si>
    <t>Mano de Obra</t>
  </si>
  <si>
    <t>Importe</t>
  </si>
  <si>
    <t>Subtotal =</t>
  </si>
  <si>
    <t>ha</t>
  </si>
  <si>
    <t>m³</t>
  </si>
  <si>
    <t>m²</t>
  </si>
  <si>
    <t>PRESUPUESTO</t>
  </si>
  <si>
    <t>2.1</t>
  </si>
  <si>
    <t>2.2</t>
  </si>
  <si>
    <t>2.3</t>
  </si>
  <si>
    <t>1.1</t>
  </si>
  <si>
    <t xml:space="preserve">                          </t>
  </si>
  <si>
    <t>$/u</t>
  </si>
  <si>
    <t>$/kg</t>
  </si>
  <si>
    <t>$/m²</t>
  </si>
  <si>
    <t>Agua</t>
  </si>
  <si>
    <t>$/m³</t>
  </si>
  <si>
    <t>I. Equipo</t>
  </si>
  <si>
    <t>Potencia</t>
  </si>
  <si>
    <t>Costo Unit.</t>
  </si>
  <si>
    <t>Costo Parc.</t>
  </si>
  <si>
    <t>Amortizacion</t>
  </si>
  <si>
    <t>Intereses</t>
  </si>
  <si>
    <t>Rep,y Repar</t>
  </si>
  <si>
    <t>comb.y Lubric</t>
  </si>
  <si>
    <t>Equipos</t>
  </si>
  <si>
    <t>HP</t>
  </si>
  <si>
    <t>$/d</t>
  </si>
  <si>
    <t>º</t>
  </si>
  <si>
    <t>II. Mano  de  Obra</t>
  </si>
  <si>
    <t>$/d  =</t>
  </si>
  <si>
    <t xml:space="preserve">Amortizacion,intereses, Reparaciones y repuestos </t>
  </si>
  <si>
    <t>Costo  Diario:</t>
  </si>
  <si>
    <t>Equipo+ Mano de obra</t>
  </si>
  <si>
    <t>Rendimiento:</t>
  </si>
  <si>
    <t>Materiales</t>
  </si>
  <si>
    <t>$/d   /</t>
  </si>
  <si>
    <t>=</t>
  </si>
  <si>
    <t>Costo Neto</t>
  </si>
  <si>
    <t xml:space="preserve">Costo total item </t>
  </si>
  <si>
    <t>x</t>
  </si>
  <si>
    <t>ADOPTADO</t>
  </si>
  <si>
    <t>$/d =</t>
  </si>
  <si>
    <t>COSTO DIARIO</t>
  </si>
  <si>
    <t>m³/d</t>
  </si>
  <si>
    <t>COSTO POR m³</t>
  </si>
  <si>
    <t>III. Materiales</t>
  </si>
  <si>
    <t>Descripción</t>
  </si>
  <si>
    <t>Cantidad</t>
  </si>
  <si>
    <t>Total</t>
  </si>
  <si>
    <t>Arena natural</t>
  </si>
  <si>
    <t>t/m³</t>
  </si>
  <si>
    <t>$/t</t>
  </si>
  <si>
    <t>Piedra</t>
  </si>
  <si>
    <t>Costo por m³:</t>
  </si>
  <si>
    <t>Movimiento de Suelos</t>
  </si>
  <si>
    <t>Obras de Protección</t>
  </si>
  <si>
    <t>2.2-Colchonetas de piedras, espesor =0,17 m</t>
  </si>
  <si>
    <t>m²/d</t>
  </si>
  <si>
    <t>m²/m²</t>
  </si>
  <si>
    <t>t/m²</t>
  </si>
  <si>
    <t>Costo por m²:</t>
  </si>
  <si>
    <t>MATERIALES PARA LA ELABORACION DEL HORMIGON</t>
  </si>
  <si>
    <t>Hormigón H-21</t>
  </si>
  <si>
    <t>H-21</t>
  </si>
  <si>
    <t>Cemento Portland</t>
  </si>
  <si>
    <t xml:space="preserve">$/t  </t>
  </si>
  <si>
    <t>Agregado Grueso 6-19</t>
  </si>
  <si>
    <t>Agregado Grueso 0-6</t>
  </si>
  <si>
    <t>Arena</t>
  </si>
  <si>
    <t>m³/m³</t>
  </si>
  <si>
    <t>Hormigón H-17</t>
  </si>
  <si>
    <t>H-17</t>
  </si>
  <si>
    <t>Hormigón H-4</t>
  </si>
  <si>
    <t>H-4</t>
  </si>
  <si>
    <t>Agregado grueso</t>
  </si>
  <si>
    <t>Hormigón armado H-30 para calzada integral</t>
  </si>
  <si>
    <t>Elaboración, transporte y colocación de hormigón</t>
  </si>
  <si>
    <t>A)</t>
  </si>
  <si>
    <t>Elaboración del Hormigón</t>
  </si>
  <si>
    <t>Equipo</t>
  </si>
  <si>
    <t xml:space="preserve">Rendimiento </t>
  </si>
  <si>
    <t>COSTO UNITARIO</t>
  </si>
  <si>
    <t xml:space="preserve"> /</t>
  </si>
  <si>
    <t>m³/d =</t>
  </si>
  <si>
    <t>B)</t>
  </si>
  <si>
    <t>Transporte del hormigón</t>
  </si>
  <si>
    <t>m³/día</t>
  </si>
  <si>
    <t>m³/día =</t>
  </si>
  <si>
    <t>C)</t>
  </si>
  <si>
    <t>Colocación del hormigón</t>
  </si>
  <si>
    <t>TOTAL A+B+C =</t>
  </si>
  <si>
    <t>t/d</t>
  </si>
  <si>
    <t>kg/t</t>
  </si>
  <si>
    <t>t/t</t>
  </si>
  <si>
    <t>Otros</t>
  </si>
  <si>
    <t>3.1</t>
  </si>
  <si>
    <t>3.2</t>
  </si>
  <si>
    <t>3.3</t>
  </si>
  <si>
    <t>Encofrado</t>
  </si>
  <si>
    <t>COSTO TOTAL ITEM</t>
  </si>
  <si>
    <t>kg/m²</t>
  </si>
  <si>
    <t>Mano de obra</t>
  </si>
  <si>
    <t>Materiales+Mano de obra+Equipo</t>
  </si>
  <si>
    <t>EJECUCIÓN CON EQUIPO:</t>
  </si>
  <si>
    <t>Costo Unit</t>
  </si>
  <si>
    <t>Equipo+Mano de obra</t>
  </si>
  <si>
    <t>Total A)</t>
  </si>
  <si>
    <t>EXCAVACIÓN MANUAL</t>
  </si>
  <si>
    <t>Total B)</t>
  </si>
  <si>
    <t>RELLENO DE ZANJAS</t>
  </si>
  <si>
    <t>Total C)</t>
  </si>
  <si>
    <t>COSTO NETO</t>
  </si>
  <si>
    <t>85%A+15%B+25%C</t>
  </si>
  <si>
    <t>m³/m²</t>
  </si>
  <si>
    <t>Piedra para recubrimiento</t>
  </si>
  <si>
    <t>Moldes para hormigón</t>
  </si>
  <si>
    <t>u/m²</t>
  </si>
  <si>
    <t>Hormigón y premoldeo de bloques</t>
  </si>
  <si>
    <t>DEL ÍTEM</t>
  </si>
  <si>
    <t>Movilidad para la supervisión</t>
  </si>
  <si>
    <t>Vivienda para la supervisión</t>
  </si>
  <si>
    <t>Movilización de obra</t>
  </si>
  <si>
    <t>gl</t>
  </si>
  <si>
    <t>mes</t>
  </si>
  <si>
    <t>1.2-Excavación para fundaciones y desagües</t>
  </si>
  <si>
    <t>Geotextil no tejido de 200 gramos</t>
  </si>
  <si>
    <t>2.2-Cubierta flexible, espesor =0,15 m</t>
  </si>
  <si>
    <t>2.6-Acero para estructuras</t>
  </si>
  <si>
    <t xml:space="preserve">2.5-Hormigón armado H-21 para estructuras, excluída armadura </t>
  </si>
  <si>
    <t>Desbosque y destronque</t>
  </si>
  <si>
    <t>1.2-Excavación y perfilado</t>
  </si>
  <si>
    <t>Ejecución de terraplén incluida tareas de excavación</t>
  </si>
  <si>
    <t>Geoceldas, e = 20 cm rellenas con suelo cemento al 7%</t>
  </si>
  <si>
    <t xml:space="preserve"> MARGEN PARAGUAYA</t>
  </si>
  <si>
    <t>MARGEN PARAGUAYA - TRAMO RECTO AGUAS ARRIBA DEL PUENTE INTERNACIONAL Y ESTRIBO</t>
  </si>
  <si>
    <t xml:space="preserve">MARGEN PARAGUAYA - ZONA DE MEANDROS </t>
  </si>
  <si>
    <t>MARGEN PARAGUAYA -  ZONA DE MEANDROS</t>
  </si>
  <si>
    <t>RESUMEN DE LOS DISTINTOS SECTORES SOBRE LA MARGEN PARAGUAYA</t>
  </si>
  <si>
    <t>Proyecto de Defensa de las Márgenes del Río Pilcomayo                                                                                                                          Ing. Eduardo
Zona Pozo Hondo (Paraguay)                                                                                                                                                                     Barbagelata
Comisión Trinacional para el Desarrollo de la Cuenca Río Pilcomayo</t>
  </si>
  <si>
    <t xml:space="preserve">TOTAL DEFENSA MARGEN PARAGUAYA </t>
  </si>
  <si>
    <t>PRESUPUESTO TOTAL</t>
  </si>
  <si>
    <t>Proyecto de Defensa de las Márgenes del Río Pilcomayo                                        Ing. Eduardo
Zona Pozo Hondo (Paraguay)                                                                                   Barbagelata
Comisión Trinacional para el Desarrollo de la Cuenca Río Pilcomayo</t>
  </si>
  <si>
    <t>Proyecto de Defensa de las Márgenes del Río Pilcomayo                                        Ing. Eduardo
Zona Pozo Hondo (Paraguay)                                                                                  Barbagelata
Comisión Trinacional para el Desarrollo de la Cuenca Río Pilcomayo</t>
  </si>
  <si>
    <t xml:space="preserve">Geobolsas rellenas con suelo cemento al 5% </t>
  </si>
  <si>
    <r>
      <t>Geotubos de 1,5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con suelo cemento al 5%</t>
    </r>
  </si>
  <si>
    <r>
      <t>Geotubos de 3 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 xml:space="preserve"> con suelo cemento al 5%</t>
    </r>
  </si>
</sst>
</file>

<file path=xl/styles.xml><?xml version="1.0" encoding="utf-8"?>
<styleSheet xmlns="http://schemas.openxmlformats.org/spreadsheetml/2006/main">
  <numFmts count="15">
    <numFmt numFmtId="42" formatCode="_ &quot;$&quot;\ * #,##0_ ;_ &quot;$&quot;\ * \-#,##0_ ;_ &quot;$&quot;\ * &quot;-&quot;_ ;_ @_ "/>
    <numFmt numFmtId="164" formatCode="&quot;$&quot;\ #,##0.00"/>
    <numFmt numFmtId="165" formatCode="[$$-2C0A]\ #,##0.00"/>
    <numFmt numFmtId="166" formatCode="#,##0.000"/>
    <numFmt numFmtId="167" formatCode="0.0"/>
    <numFmt numFmtId="168" formatCode="#,##0.0"/>
    <numFmt numFmtId="169" formatCode="_-* #,##0.00\ _P_t_s_-;\-* #,##0.00\ _P_t_s_-;_-* \-??\ _P_t_s_-;_-@_-"/>
    <numFmt numFmtId="170" formatCode="_-* #,##0&quot; Pts&quot;_-;\-* #,##0&quot; Pts&quot;_-;_-* &quot;- Pts&quot;_-;_-@_-"/>
    <numFmt numFmtId="171" formatCode="[$$-2C0A]#,##0.00"/>
    <numFmt numFmtId="172" formatCode="[$$-2C0A]#,##0"/>
    <numFmt numFmtId="173" formatCode="&quot;x &quot;0&quot;  hs/día&quot;"/>
    <numFmt numFmtId="174" formatCode="_([$€]* #,##0.00_);_([$€]* \(#,##0.00\);_([$€]* &quot;-&quot;??_);_(@_)"/>
    <numFmt numFmtId="175" formatCode="_-* #,##0.00_-;\-* #,##0.00_-;_-* &quot;-&quot;??_-;_-@_-"/>
    <numFmt numFmtId="176" formatCode="#,##0.00\ &quot;m³&quot;"/>
    <numFmt numFmtId="177" formatCode="&quot;U$S&quot;\ #,##0.00\ 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2"/>
      <name val="Times New Roman"/>
      <family val="1"/>
    </font>
    <font>
      <sz val="10"/>
      <name val="Courier New"/>
      <family val="3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Times New Roman"/>
      <family val="1"/>
    </font>
    <font>
      <u/>
      <sz val="9"/>
      <color theme="10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name val="Courier New"/>
      <family val="3"/>
    </font>
    <font>
      <sz val="10"/>
      <color indexed="8"/>
      <name val="Arial"/>
      <family val="2"/>
    </font>
    <font>
      <b/>
      <sz val="8"/>
      <color indexed="81"/>
      <name val="Tahoma"/>
      <family val="2"/>
    </font>
    <font>
      <sz val="12"/>
      <name val="Courier New"/>
      <family val="3"/>
    </font>
    <font>
      <sz val="8"/>
      <color indexed="81"/>
      <name val="Tahoma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sz val="1"/>
      <color indexed="8"/>
      <name val="Courier New"/>
      <family val="3"/>
    </font>
    <font>
      <sz val="1"/>
      <color indexed="8"/>
      <name val="Courier New"/>
      <family val="3"/>
    </font>
    <font>
      <b/>
      <u/>
      <sz val="1"/>
      <color indexed="8"/>
      <name val="Courier New"/>
      <family val="3"/>
    </font>
    <font>
      <b/>
      <sz val="1"/>
      <color indexed="8"/>
      <name val="Courier"/>
      <family val="3"/>
    </font>
    <font>
      <sz val="1"/>
      <color indexed="8"/>
      <name val="Courier"/>
      <family val="3"/>
    </font>
    <font>
      <b/>
      <u/>
      <sz val="1"/>
      <color indexed="8"/>
      <name val="Courier"/>
      <family val="3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ourier New"/>
      <family val="3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vertAlign val="superscript"/>
      <sz val="10"/>
      <name val="Arial"/>
      <family val="2"/>
    </font>
    <font>
      <b/>
      <sz val="11"/>
      <name val="Times New Roman"/>
      <family val="1"/>
    </font>
    <font>
      <i/>
      <u/>
      <sz val="13"/>
      <name val="Calibri"/>
      <family val="2"/>
      <scheme val="minor"/>
    </font>
    <font>
      <b/>
      <sz val="12"/>
      <name val="Calibri"/>
      <family val="2"/>
      <scheme val="minor"/>
    </font>
    <font>
      <b/>
      <i/>
      <u/>
      <sz val="13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80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8"/>
      </left>
      <right/>
      <top/>
      <bottom/>
      <diagonal/>
    </border>
    <border>
      <left/>
      <right style="double">
        <color indexed="8"/>
      </right>
      <top/>
      <bottom/>
      <diagonal/>
    </border>
    <border>
      <left/>
      <right style="double">
        <color indexed="8"/>
      </right>
      <top/>
      <bottom style="thin">
        <color indexed="8"/>
      </bottom>
      <diagonal/>
    </border>
    <border>
      <left/>
      <right style="double">
        <color indexed="8"/>
      </right>
      <top style="thin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double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double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double">
        <color indexed="8"/>
      </right>
      <top style="double">
        <color indexed="8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double">
        <color indexed="8"/>
      </left>
      <right style="medium">
        <color indexed="8"/>
      </right>
      <top style="double">
        <color indexed="8"/>
      </top>
      <bottom style="double">
        <color indexed="8"/>
      </bottom>
      <diagonal/>
    </border>
    <border>
      <left style="medium">
        <color indexed="8"/>
      </left>
      <right style="medium">
        <color indexed="8"/>
      </right>
      <top style="double">
        <color indexed="8"/>
      </top>
      <bottom style="double">
        <color indexed="8"/>
      </bottom>
      <diagonal/>
    </border>
    <border>
      <left style="medium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/>
      <top/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 style="double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double">
        <color indexed="64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/>
      <diagonal/>
    </border>
    <border>
      <left style="thin">
        <color indexed="8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64"/>
      </right>
      <top/>
      <bottom style="double">
        <color indexed="8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51">
    <xf numFmtId="0" fontId="0" fillId="0" borderId="0"/>
    <xf numFmtId="42" fontId="1" fillId="0" borderId="0" applyFont="0" applyFill="0" applyBorder="0" applyAlignment="0" applyProtection="0"/>
    <xf numFmtId="0" fontId="3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7" fillId="0" borderId="0"/>
    <xf numFmtId="9" fontId="7" fillId="0" borderId="0" applyFont="0" applyFill="0" applyBorder="0" applyAlignment="0" applyProtection="0"/>
    <xf numFmtId="0" fontId="3" fillId="0" borderId="0"/>
    <xf numFmtId="0" fontId="16" fillId="0" borderId="0"/>
    <xf numFmtId="164" fontId="7" fillId="0" borderId="0" applyFill="0" applyBorder="0" applyAlignment="0" applyProtection="0"/>
    <xf numFmtId="0" fontId="16" fillId="0" borderId="0"/>
    <xf numFmtId="0" fontId="23" fillId="0" borderId="0">
      <protection locked="0"/>
    </xf>
    <xf numFmtId="0" fontId="24" fillId="0" borderId="0">
      <protection locked="0"/>
    </xf>
    <xf numFmtId="0" fontId="25" fillId="0" borderId="0">
      <protection locked="0"/>
    </xf>
    <xf numFmtId="0" fontId="24" fillId="0" borderId="0">
      <protection locked="0"/>
    </xf>
    <xf numFmtId="0" fontId="23" fillId="0" borderId="0">
      <protection locked="0"/>
    </xf>
    <xf numFmtId="0" fontId="24" fillId="0" borderId="0">
      <protection locked="0"/>
    </xf>
    <xf numFmtId="0" fontId="23" fillId="0" borderId="0">
      <protection locked="0"/>
    </xf>
    <xf numFmtId="174" fontId="7" fillId="0" borderId="0" applyFont="0" applyFill="0" applyBorder="0" applyAlignment="0" applyProtection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166" fontId="7" fillId="0" borderId="0" applyFont="0" applyFill="0" applyBorder="0" applyAlignment="0" applyProtection="0"/>
    <xf numFmtId="0" fontId="26" fillId="0" borderId="0">
      <protection locked="0"/>
    </xf>
    <xf numFmtId="0" fontId="27" fillId="0" borderId="0">
      <protection locked="0"/>
    </xf>
    <xf numFmtId="0" fontId="28" fillId="0" borderId="0">
      <protection locked="0"/>
    </xf>
    <xf numFmtId="0" fontId="27" fillId="0" borderId="0">
      <protection locked="0"/>
    </xf>
    <xf numFmtId="0" fontId="26" fillId="0" borderId="0">
      <protection locked="0"/>
    </xf>
    <xf numFmtId="0" fontId="27" fillId="0" borderId="0">
      <protection locked="0"/>
    </xf>
    <xf numFmtId="0" fontId="26" fillId="0" borderId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 applyFont="0" applyFill="0" applyBorder="0" applyAlignment="0" applyProtection="0"/>
    <xf numFmtId="0" fontId="26" fillId="0" borderId="0">
      <protection locked="0"/>
    </xf>
    <xf numFmtId="0" fontId="27" fillId="0" borderId="0">
      <protection locked="0"/>
    </xf>
    <xf numFmtId="0" fontId="28" fillId="0" borderId="0">
      <protection locked="0"/>
    </xf>
    <xf numFmtId="0" fontId="27" fillId="0" borderId="0">
      <protection locked="0"/>
    </xf>
    <xf numFmtId="0" fontId="26" fillId="0" borderId="0">
      <protection locked="0"/>
    </xf>
    <xf numFmtId="0" fontId="27" fillId="0" borderId="0">
      <protection locked="0"/>
    </xf>
    <xf numFmtId="0" fontId="26" fillId="0" borderId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 applyFont="0" applyFill="0" applyBorder="0" applyAlignment="0" applyProtection="0"/>
    <xf numFmtId="0" fontId="26" fillId="0" borderId="0">
      <protection locked="0"/>
    </xf>
    <xf numFmtId="0" fontId="27" fillId="0" borderId="0">
      <protection locked="0"/>
    </xf>
    <xf numFmtId="0" fontId="28" fillId="0" borderId="0">
      <protection locked="0"/>
    </xf>
    <xf numFmtId="0" fontId="27" fillId="0" borderId="0">
      <protection locked="0"/>
    </xf>
    <xf numFmtId="0" fontId="26" fillId="0" borderId="0">
      <protection locked="0"/>
    </xf>
    <xf numFmtId="0" fontId="27" fillId="0" borderId="0">
      <protection locked="0"/>
    </xf>
    <xf numFmtId="0" fontId="26" fillId="0" borderId="0">
      <protection locked="0"/>
    </xf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>
      <protection locked="0"/>
    </xf>
    <xf numFmtId="0" fontId="7" fillId="0" borderId="0"/>
    <xf numFmtId="0" fontId="7" fillId="0" borderId="0"/>
    <xf numFmtId="0" fontId="7" fillId="0" borderId="0"/>
    <xf numFmtId="0" fontId="27" fillId="0" borderId="0">
      <protection locked="0"/>
    </xf>
    <xf numFmtId="0" fontId="26" fillId="0" borderId="0">
      <protection locked="0"/>
    </xf>
    <xf numFmtId="0" fontId="27" fillId="0" borderId="0">
      <protection locked="0"/>
    </xf>
    <xf numFmtId="0" fontId="28" fillId="0" borderId="0">
      <protection locked="0"/>
    </xf>
    <xf numFmtId="0" fontId="27" fillId="0" borderId="0">
      <protection locked="0"/>
    </xf>
    <xf numFmtId="0" fontId="26" fillId="0" borderId="0">
      <protection locked="0"/>
    </xf>
    <xf numFmtId="166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0" fontId="26" fillId="0" borderId="0">
      <protection locked="0"/>
    </xf>
    <xf numFmtId="0" fontId="27" fillId="0" borderId="0">
      <protection locked="0"/>
    </xf>
    <xf numFmtId="0" fontId="28" fillId="0" borderId="0">
      <protection locked="0"/>
    </xf>
    <xf numFmtId="0" fontId="27" fillId="0" borderId="0">
      <protection locked="0"/>
    </xf>
    <xf numFmtId="0" fontId="26" fillId="0" borderId="0">
      <protection locked="0"/>
    </xf>
    <xf numFmtId="0" fontId="27" fillId="0" borderId="0">
      <protection locked="0"/>
    </xf>
    <xf numFmtId="0" fontId="26" fillId="0" borderId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6" fontId="7" fillId="0" borderId="0" applyFont="0" applyFill="0" applyBorder="0" applyAlignment="0" applyProtection="0"/>
    <xf numFmtId="0" fontId="26" fillId="0" borderId="0">
      <protection locked="0"/>
    </xf>
    <xf numFmtId="0" fontId="27" fillId="0" borderId="0">
      <protection locked="0"/>
    </xf>
    <xf numFmtId="0" fontId="28" fillId="0" borderId="0">
      <protection locked="0"/>
    </xf>
    <xf numFmtId="0" fontId="27" fillId="0" borderId="0">
      <protection locked="0"/>
    </xf>
    <xf numFmtId="0" fontId="26" fillId="0" borderId="0">
      <protection locked="0"/>
    </xf>
    <xf numFmtId="0" fontId="27" fillId="0" borderId="0">
      <protection locked="0"/>
    </xf>
    <xf numFmtId="0" fontId="26" fillId="0" borderId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 applyFont="0" applyFill="0" applyBorder="0" applyAlignment="0" applyProtection="0"/>
    <xf numFmtId="0" fontId="7" fillId="0" borderId="0"/>
    <xf numFmtId="175" fontId="7" fillId="0" borderId="0" applyFont="0" applyFill="0" applyBorder="0" applyAlignment="0" applyProtection="0"/>
    <xf numFmtId="0" fontId="7" fillId="0" borderId="0"/>
    <xf numFmtId="175" fontId="7" fillId="0" borderId="0" applyFont="0" applyFill="0" applyBorder="0" applyAlignment="0" applyProtection="0"/>
    <xf numFmtId="0" fontId="7" fillId="0" borderId="0"/>
    <xf numFmtId="172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9" fontId="7" fillId="0" borderId="0" applyFill="0" applyBorder="0" applyAlignment="0" applyProtection="0"/>
  </cellStyleXfs>
  <cellXfs count="499">
    <xf numFmtId="0" fontId="0" fillId="0" borderId="0" xfId="0"/>
    <xf numFmtId="2" fontId="0" fillId="0" borderId="0" xfId="0" applyNumberFormat="1"/>
    <xf numFmtId="0" fontId="0" fillId="0" borderId="0" xfId="0" applyBorder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2" applyFill="1" applyAlignment="1">
      <alignment horizontal="center" vertical="center"/>
    </xf>
    <xf numFmtId="0" fontId="6" fillId="0" borderId="0" xfId="2" applyNumberFormat="1" applyFont="1" applyFill="1" applyBorder="1" applyAlignment="1" applyProtection="1">
      <alignment vertical="center"/>
    </xf>
    <xf numFmtId="0" fontId="6" fillId="2" borderId="0" xfId="2" applyNumberFormat="1" applyFont="1" applyFill="1" applyBorder="1" applyAlignment="1" applyProtection="1">
      <alignment vertical="center"/>
    </xf>
    <xf numFmtId="0" fontId="3" fillId="0" borderId="0" xfId="2" applyFont="1" applyFill="1" applyAlignment="1">
      <alignment vertical="center"/>
    </xf>
    <xf numFmtId="4" fontId="3" fillId="0" borderId="0" xfId="2" applyNumberFormat="1" applyFill="1" applyAlignment="1">
      <alignment vertical="center"/>
    </xf>
    <xf numFmtId="0" fontId="7" fillId="0" borderId="0" xfId="2" applyFont="1" applyFill="1" applyAlignment="1">
      <alignment vertical="center"/>
    </xf>
    <xf numFmtId="0" fontId="10" fillId="0" borderId="0" xfId="3" applyFill="1" applyAlignment="1" applyProtection="1">
      <alignment horizontal="center" vertical="center"/>
    </xf>
    <xf numFmtId="0" fontId="7" fillId="2" borderId="6" xfId="4" applyFont="1" applyFill="1" applyBorder="1" applyAlignment="1">
      <alignment horizontal="center" vertical="center"/>
    </xf>
    <xf numFmtId="0" fontId="7" fillId="2" borderId="3" xfId="4" applyFont="1" applyFill="1" applyBorder="1" applyAlignment="1">
      <alignment horizontal="center" vertical="center"/>
    </xf>
    <xf numFmtId="0" fontId="7" fillId="2" borderId="9" xfId="4" applyFont="1" applyFill="1" applyBorder="1" applyAlignment="1">
      <alignment horizontal="center" vertical="center"/>
    </xf>
    <xf numFmtId="0" fontId="7" fillId="2" borderId="10" xfId="4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2" applyFont="1" applyFill="1" applyAlignment="1">
      <alignment vertical="center" wrapText="1"/>
    </xf>
    <xf numFmtId="4" fontId="3" fillId="3" borderId="0" xfId="2" applyNumberFormat="1" applyFill="1" applyAlignment="1">
      <alignment horizontal="center" vertical="center"/>
    </xf>
    <xf numFmtId="4" fontId="3" fillId="0" borderId="0" xfId="2" applyNumberFormat="1" applyFill="1" applyBorder="1" applyAlignment="1">
      <alignment vertical="center"/>
    </xf>
    <xf numFmtId="0" fontId="6" fillId="0" borderId="0" xfId="0" applyFont="1" applyAlignment="1">
      <alignment horizontal="center"/>
    </xf>
    <xf numFmtId="0" fontId="6" fillId="0" borderId="0" xfId="0" applyFont="1"/>
    <xf numFmtId="0" fontId="10" fillId="0" borderId="0" xfId="3" applyAlignment="1" applyProtection="1"/>
    <xf numFmtId="0" fontId="0" fillId="0" borderId="0" xfId="6" applyFont="1" applyAlignment="1">
      <alignment horizontal="center"/>
    </xf>
    <xf numFmtId="0" fontId="0" fillId="0" borderId="32" xfId="7" applyFont="1" applyBorder="1" applyAlignment="1">
      <alignment horizontal="center"/>
    </xf>
    <xf numFmtId="0" fontId="0" fillId="0" borderId="0" xfId="7" applyFont="1" applyAlignment="1">
      <alignment horizontal="center"/>
    </xf>
    <xf numFmtId="0" fontId="0" fillId="0" borderId="0" xfId="7" applyFont="1"/>
    <xf numFmtId="0" fontId="0" fillId="0" borderId="0" xfId="6" applyFont="1"/>
    <xf numFmtId="0" fontId="0" fillId="0" borderId="17" xfId="7" applyFont="1" applyBorder="1" applyAlignment="1" applyProtection="1">
      <alignment horizontal="right"/>
    </xf>
    <xf numFmtId="1" fontId="0" fillId="0" borderId="0" xfId="7" applyNumberFormat="1" applyFont="1" applyFill="1" applyBorder="1" applyAlignment="1" applyProtection="1">
      <alignment horizontal="center"/>
    </xf>
    <xf numFmtId="0" fontId="0" fillId="0" borderId="0" xfId="7" applyFont="1" applyFill="1" applyBorder="1" applyAlignment="1" applyProtection="1">
      <alignment horizontal="center"/>
    </xf>
    <xf numFmtId="4" fontId="0" fillId="0" borderId="24" xfId="6" applyNumberFormat="1" applyFont="1" applyBorder="1" applyAlignment="1">
      <alignment horizontal="center"/>
    </xf>
    <xf numFmtId="4" fontId="0" fillId="0" borderId="0" xfId="6" applyNumberFormat="1" applyFont="1"/>
    <xf numFmtId="0" fontId="0" fillId="0" borderId="17" xfId="7" applyFont="1" applyBorder="1"/>
    <xf numFmtId="0" fontId="0" fillId="0" borderId="0" xfId="7" applyFont="1" applyFill="1" applyBorder="1"/>
    <xf numFmtId="0" fontId="0" fillId="0" borderId="0" xfId="6" applyFont="1" applyBorder="1"/>
    <xf numFmtId="0" fontId="0" fillId="0" borderId="0" xfId="7" applyFont="1" applyFill="1" applyBorder="1" applyAlignment="1">
      <alignment horizontal="center"/>
    </xf>
    <xf numFmtId="4" fontId="0" fillId="0" borderId="42" xfId="6" applyNumberFormat="1" applyFont="1" applyBorder="1" applyAlignment="1">
      <alignment horizontal="center"/>
    </xf>
    <xf numFmtId="4" fontId="0" fillId="0" borderId="26" xfId="6" applyNumberFormat="1" applyFont="1" applyBorder="1" applyAlignment="1">
      <alignment horizontal="center"/>
    </xf>
    <xf numFmtId="4" fontId="0" fillId="0" borderId="30" xfId="6" applyNumberFormat="1" applyFont="1" applyBorder="1" applyAlignment="1">
      <alignment horizontal="center"/>
    </xf>
    <xf numFmtId="4" fontId="6" fillId="0" borderId="0" xfId="6" applyNumberFormat="1" applyFont="1"/>
    <xf numFmtId="0" fontId="0" fillId="0" borderId="0" xfId="7" applyFont="1" applyBorder="1"/>
    <xf numFmtId="0" fontId="0" fillId="0" borderId="0" xfId="6" applyFont="1" applyBorder="1" applyAlignment="1">
      <alignment horizontal="center"/>
    </xf>
    <xf numFmtId="165" fontId="0" fillId="0" borderId="43" xfId="6" applyNumberFormat="1" applyFont="1" applyBorder="1" applyAlignment="1">
      <alignment horizontal="center"/>
    </xf>
    <xf numFmtId="0" fontId="3" fillId="0" borderId="0" xfId="6" applyFont="1" applyBorder="1" applyAlignment="1">
      <alignment horizontal="center" wrapText="1"/>
    </xf>
    <xf numFmtId="165" fontId="0" fillId="0" borderId="29" xfId="6" applyNumberFormat="1" applyFont="1" applyBorder="1" applyAlignment="1">
      <alignment horizontal="center"/>
    </xf>
    <xf numFmtId="0" fontId="0" fillId="0" borderId="0" xfId="7" applyFont="1" applyFill="1" applyBorder="1" applyAlignment="1" applyProtection="1"/>
    <xf numFmtId="4" fontId="3" fillId="0" borderId="0" xfId="6" applyNumberFormat="1" applyFont="1" applyBorder="1" applyAlignment="1">
      <alignment horizontal="center" wrapText="1"/>
    </xf>
    <xf numFmtId="165" fontId="0" fillId="0" borderId="24" xfId="6" applyNumberFormat="1" applyFont="1" applyBorder="1" applyAlignment="1">
      <alignment horizontal="center"/>
    </xf>
    <xf numFmtId="0" fontId="3" fillId="0" borderId="24" xfId="6" applyFont="1" applyBorder="1" applyAlignment="1">
      <alignment horizontal="center" wrapText="1"/>
    </xf>
    <xf numFmtId="4" fontId="0" fillId="0" borderId="0" xfId="7" applyNumberFormat="1" applyFont="1"/>
    <xf numFmtId="0" fontId="0" fillId="0" borderId="0" xfId="6" applyFont="1" applyFill="1"/>
    <xf numFmtId="4" fontId="0" fillId="0" borderId="0" xfId="6" applyNumberFormat="1" applyFont="1" applyAlignment="1">
      <alignment horizontal="center"/>
    </xf>
    <xf numFmtId="0" fontId="14" fillId="0" borderId="0" xfId="7" applyFont="1" applyFill="1" applyAlignment="1">
      <alignment horizontal="center"/>
    </xf>
    <xf numFmtId="0" fontId="14" fillId="0" borderId="0" xfId="7" applyFont="1" applyFill="1"/>
    <xf numFmtId="0" fontId="6" fillId="0" borderId="0" xfId="6" applyFont="1" applyFill="1"/>
    <xf numFmtId="0" fontId="5" fillId="0" borderId="39" xfId="7" applyFont="1" applyFill="1" applyBorder="1" applyAlignment="1">
      <alignment horizontal="center" vertical="center"/>
    </xf>
    <xf numFmtId="0" fontId="5" fillId="0" borderId="39" xfId="7" applyFont="1" applyFill="1" applyBorder="1" applyAlignment="1">
      <alignment vertical="center"/>
    </xf>
    <xf numFmtId="0" fontId="5" fillId="0" borderId="40" xfId="7" applyFont="1" applyFill="1" applyBorder="1" applyAlignment="1">
      <alignment horizontal="left" vertical="center"/>
    </xf>
    <xf numFmtId="0" fontId="14" fillId="0" borderId="0" xfId="7" applyFont="1" applyFill="1" applyBorder="1" applyAlignment="1">
      <alignment horizontal="center"/>
    </xf>
    <xf numFmtId="4" fontId="14" fillId="0" borderId="0" xfId="7" applyNumberFormat="1" applyFont="1" applyFill="1" applyBorder="1"/>
    <xf numFmtId="0" fontId="0" fillId="0" borderId="0" xfId="6" applyFont="1" applyFill="1" applyBorder="1"/>
    <xf numFmtId="0" fontId="3" fillId="0" borderId="0" xfId="6" applyAlignment="1">
      <alignment horizontal="center"/>
    </xf>
    <xf numFmtId="0" fontId="3" fillId="0" borderId="0" xfId="6"/>
    <xf numFmtId="0" fontId="0" fillId="0" borderId="0" xfId="7" applyFont="1" applyFill="1"/>
    <xf numFmtId="0" fontId="3" fillId="0" borderId="0" xfId="6" applyAlignment="1">
      <alignment horizontal="right"/>
    </xf>
    <xf numFmtId="0" fontId="3" fillId="0" borderId="0" xfId="6" applyAlignment="1">
      <alignment horizontal="left"/>
    </xf>
    <xf numFmtId="4" fontId="3" fillId="0" borderId="0" xfId="6" applyNumberFormat="1"/>
    <xf numFmtId="0" fontId="13" fillId="0" borderId="0" xfId="6" applyFont="1"/>
    <xf numFmtId="0" fontId="3" fillId="0" borderId="0" xfId="6" applyBorder="1"/>
    <xf numFmtId="0" fontId="3" fillId="0" borderId="0" xfId="6" applyFont="1"/>
    <xf numFmtId="0" fontId="6" fillId="0" borderId="21" xfId="7" applyFont="1" applyFill="1" applyBorder="1" applyAlignment="1" applyProtection="1">
      <alignment horizontal="left"/>
    </xf>
    <xf numFmtId="165" fontId="0" fillId="0" borderId="0" xfId="6" applyNumberFormat="1" applyFont="1" applyBorder="1" applyAlignment="1">
      <alignment horizontal="center"/>
    </xf>
    <xf numFmtId="0" fontId="0" fillId="0" borderId="0" xfId="9" applyFont="1"/>
    <xf numFmtId="170" fontId="6" fillId="0" borderId="38" xfId="1" applyNumberFormat="1" applyFont="1" applyFill="1" applyBorder="1" applyAlignment="1" applyProtection="1">
      <alignment horizontal="left" vertical="center"/>
    </xf>
    <xf numFmtId="170" fontId="6" fillId="0" borderId="39" xfId="1" applyNumberFormat="1" applyFont="1" applyFill="1" applyBorder="1" applyAlignment="1" applyProtection="1">
      <alignment horizontal="center" vertical="center"/>
    </xf>
    <xf numFmtId="170" fontId="6" fillId="0" borderId="40" xfId="1" applyNumberFormat="1" applyFont="1" applyFill="1" applyBorder="1" applyAlignment="1" applyProtection="1">
      <alignment horizontal="center" vertical="center"/>
    </xf>
    <xf numFmtId="0" fontId="6" fillId="2" borderId="17" xfId="0" applyFont="1" applyFill="1" applyBorder="1"/>
    <xf numFmtId="2" fontId="6" fillId="2" borderId="0" xfId="0" applyNumberFormat="1" applyFont="1" applyFill="1" applyBorder="1" applyAlignment="1">
      <alignment horizontal="center"/>
    </xf>
    <xf numFmtId="2" fontId="6" fillId="2" borderId="18" xfId="0" applyNumberFormat="1" applyFont="1" applyFill="1" applyBorder="1"/>
    <xf numFmtId="0" fontId="7" fillId="2" borderId="17" xfId="9" applyFont="1" applyFill="1" applyBorder="1"/>
    <xf numFmtId="0" fontId="6" fillId="0" borderId="17" xfId="0" applyFont="1" applyFill="1" applyBorder="1"/>
    <xf numFmtId="2" fontId="6" fillId="0" borderId="0" xfId="0" applyNumberFormat="1" applyFont="1" applyFill="1" applyBorder="1" applyAlignment="1">
      <alignment horizontal="center"/>
    </xf>
    <xf numFmtId="2" fontId="6" fillId="0" borderId="18" xfId="0" applyNumberFormat="1" applyFont="1" applyFill="1" applyBorder="1"/>
    <xf numFmtId="0" fontId="6" fillId="0" borderId="25" xfId="0" applyFont="1" applyFill="1" applyBorder="1"/>
    <xf numFmtId="2" fontId="0" fillId="0" borderId="0" xfId="0" applyNumberFormat="1" applyAlignment="1">
      <alignment horizontal="right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6" fillId="0" borderId="17" xfId="0" applyFont="1" applyBorder="1"/>
    <xf numFmtId="0" fontId="7" fillId="0" borderId="0" xfId="7" applyFont="1" applyFill="1" applyBorder="1" applyAlignment="1" applyProtection="1"/>
    <xf numFmtId="0" fontId="7" fillId="0" borderId="0" xfId="6" applyFont="1" applyBorder="1" applyAlignment="1">
      <alignment horizontal="center"/>
    </xf>
    <xf numFmtId="0" fontId="7" fillId="0" borderId="17" xfId="7" applyFont="1" applyFill="1" applyBorder="1" applyAlignment="1" applyProtection="1"/>
    <xf numFmtId="4" fontId="7" fillId="0" borderId="0" xfId="7" applyNumberFormat="1" applyFont="1" applyFill="1" applyBorder="1" applyAlignment="1">
      <alignment horizontal="center"/>
    </xf>
    <xf numFmtId="0" fontId="6" fillId="0" borderId="0" xfId="0" applyFont="1" applyBorder="1"/>
    <xf numFmtId="0" fontId="21" fillId="0" borderId="0" xfId="0" applyFont="1" applyBorder="1"/>
    <xf numFmtId="0" fontId="0" fillId="0" borderId="0" xfId="7" applyFont="1" applyAlignment="1">
      <alignment vertical="center"/>
    </xf>
    <xf numFmtId="171" fontId="6" fillId="0" borderId="0" xfId="0" applyNumberFormat="1" applyFont="1" applyBorder="1" applyAlignment="1">
      <alignment horizontal="center" vertical="center"/>
    </xf>
    <xf numFmtId="2" fontId="6" fillId="0" borderId="0" xfId="0" applyNumberFormat="1" applyFont="1" applyBorder="1"/>
    <xf numFmtId="0" fontId="22" fillId="0" borderId="0" xfId="0" applyFont="1" applyBorder="1"/>
    <xf numFmtId="4" fontId="6" fillId="0" borderId="0" xfId="0" applyNumberFormat="1" applyFont="1" applyBorder="1" applyAlignment="1">
      <alignment horizontal="center"/>
    </xf>
    <xf numFmtId="171" fontId="6" fillId="0" borderId="0" xfId="0" applyNumberFormat="1" applyFont="1" applyBorder="1" applyAlignment="1">
      <alignment horizontal="center"/>
    </xf>
    <xf numFmtId="0" fontId="3" fillId="0" borderId="24" xfId="6" applyFont="1" applyBorder="1" applyAlignment="1">
      <alignment horizontal="center" wrapText="1"/>
    </xf>
    <xf numFmtId="0" fontId="7" fillId="2" borderId="11" xfId="4" applyFont="1" applyFill="1" applyBorder="1" applyAlignment="1">
      <alignment horizontal="center" vertical="center"/>
    </xf>
    <xf numFmtId="0" fontId="8" fillId="2" borderId="0" xfId="2" applyNumberFormat="1" applyFont="1" applyFill="1" applyBorder="1" applyAlignment="1" applyProtection="1">
      <alignment horizontal="center" vertical="center"/>
    </xf>
    <xf numFmtId="0" fontId="11" fillId="2" borderId="0" xfId="4" applyFont="1" applyFill="1" applyBorder="1" applyAlignment="1">
      <alignment horizontal="left" vertical="center"/>
    </xf>
    <xf numFmtId="0" fontId="7" fillId="2" borderId="0" xfId="4" applyFont="1" applyFill="1" applyBorder="1" applyAlignment="1">
      <alignment horizontal="center" vertical="center"/>
    </xf>
    <xf numFmtId="4" fontId="9" fillId="2" borderId="0" xfId="2" applyNumberFormat="1" applyFont="1" applyFill="1" applyBorder="1" applyAlignment="1" applyProtection="1">
      <alignment horizontal="center" vertical="center"/>
    </xf>
    <xf numFmtId="165" fontId="9" fillId="2" borderId="0" xfId="2" applyNumberFormat="1" applyFont="1" applyFill="1" applyBorder="1" applyAlignment="1" applyProtection="1">
      <alignment horizontal="center" vertical="center"/>
    </xf>
    <xf numFmtId="2" fontId="6" fillId="2" borderId="22" xfId="0" applyNumberFormat="1" applyFont="1" applyFill="1" applyBorder="1" applyAlignment="1">
      <alignment horizontal="center"/>
    </xf>
    <xf numFmtId="0" fontId="3" fillId="0" borderId="24" xfId="6" applyFont="1" applyBorder="1" applyAlignment="1">
      <alignment horizontal="center" wrapText="1"/>
    </xf>
    <xf numFmtId="2" fontId="7" fillId="2" borderId="0" xfId="9" applyNumberFormat="1" applyFont="1" applyFill="1" applyBorder="1" applyAlignment="1">
      <alignment horizontal="center" vertical="center"/>
    </xf>
    <xf numFmtId="2" fontId="7" fillId="2" borderId="28" xfId="9" applyNumberFormat="1" applyFont="1" applyFill="1" applyBorder="1" applyAlignment="1">
      <alignment horizontal="center" vertical="center"/>
    </xf>
    <xf numFmtId="2" fontId="6" fillId="2" borderId="0" xfId="0" applyNumberFormat="1" applyFont="1" applyFill="1" applyBorder="1" applyAlignment="1">
      <alignment horizontal="center" vertical="center"/>
    </xf>
    <xf numFmtId="2" fontId="6" fillId="2" borderId="18" xfId="0" applyNumberFormat="1" applyFont="1" applyFill="1" applyBorder="1" applyAlignment="1">
      <alignment horizontal="center" vertical="center"/>
    </xf>
    <xf numFmtId="2" fontId="6" fillId="2" borderId="5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2" fontId="6" fillId="0" borderId="18" xfId="0" applyNumberFormat="1" applyFont="1" applyFill="1" applyBorder="1" applyAlignment="1">
      <alignment horizontal="center" vertical="center"/>
    </xf>
    <xf numFmtId="2" fontId="6" fillId="0" borderId="18" xfId="9" applyNumberFormat="1" applyFont="1" applyFill="1" applyBorder="1" applyAlignment="1">
      <alignment horizontal="center" vertical="center"/>
    </xf>
    <xf numFmtId="0" fontId="3" fillId="0" borderId="0" xfId="2" applyFill="1" applyAlignment="1">
      <alignment vertical="center"/>
    </xf>
    <xf numFmtId="0" fontId="6" fillId="0" borderId="31" xfId="7" applyFont="1" applyFill="1" applyBorder="1" applyAlignment="1" applyProtection="1"/>
    <xf numFmtId="0" fontId="14" fillId="0" borderId="22" xfId="7" applyFont="1" applyFill="1" applyBorder="1"/>
    <xf numFmtId="0" fontId="5" fillId="0" borderId="39" xfId="7" applyFont="1" applyFill="1" applyBorder="1" applyAlignment="1">
      <alignment horizontal="center" vertical="center"/>
    </xf>
    <xf numFmtId="0" fontId="5" fillId="0" borderId="39" xfId="7" applyFont="1" applyFill="1" applyBorder="1" applyAlignment="1">
      <alignment vertical="center"/>
    </xf>
    <xf numFmtId="0" fontId="5" fillId="0" borderId="40" xfId="7" applyFont="1" applyFill="1" applyBorder="1" applyAlignment="1">
      <alignment horizontal="left" vertical="center"/>
    </xf>
    <xf numFmtId="4" fontId="6" fillId="0" borderId="0" xfId="7" applyNumberFormat="1" applyFont="1" applyFill="1" applyBorder="1" applyProtection="1"/>
    <xf numFmtId="4" fontId="6" fillId="0" borderId="22" xfId="7" applyNumberFormat="1" applyFont="1" applyFill="1" applyBorder="1" applyProtection="1"/>
    <xf numFmtId="0" fontId="10" fillId="0" borderId="0" xfId="3" applyAlignment="1" applyProtection="1"/>
    <xf numFmtId="0" fontId="6" fillId="2" borderId="17" xfId="7" applyFont="1" applyFill="1" applyBorder="1" applyAlignment="1" applyProtection="1">
      <alignment horizontal="left"/>
    </xf>
    <xf numFmtId="0" fontId="12" fillId="2" borderId="0" xfId="7" applyFont="1" applyFill="1" applyBorder="1" applyAlignment="1" applyProtection="1"/>
    <xf numFmtId="4" fontId="0" fillId="2" borderId="0" xfId="7" applyNumberFormat="1" applyFont="1" applyFill="1" applyBorder="1" applyAlignment="1" applyProtection="1">
      <alignment horizontal="center"/>
    </xf>
    <xf numFmtId="0" fontId="0" fillId="2" borderId="0" xfId="7" applyFont="1" applyFill="1" applyBorder="1" applyAlignment="1" applyProtection="1">
      <alignment horizontal="center"/>
    </xf>
    <xf numFmtId="0" fontId="3" fillId="0" borderId="17" xfId="6" applyBorder="1"/>
    <xf numFmtId="4" fontId="3" fillId="2" borderId="0" xfId="2" applyNumberFormat="1" applyFill="1" applyAlignment="1">
      <alignment horizontal="center" vertical="center"/>
    </xf>
    <xf numFmtId="0" fontId="3" fillId="0" borderId="22" xfId="6" applyBorder="1"/>
    <xf numFmtId="0" fontId="6" fillId="0" borderId="48" xfId="7" applyFont="1" applyFill="1" applyBorder="1" applyAlignment="1" applyProtection="1">
      <alignment horizontal="left"/>
    </xf>
    <xf numFmtId="0" fontId="3" fillId="0" borderId="21" xfId="6" applyBorder="1"/>
    <xf numFmtId="0" fontId="3" fillId="0" borderId="28" xfId="6" applyBorder="1"/>
    <xf numFmtId="0" fontId="0" fillId="0" borderId="28" xfId="7" applyFont="1" applyBorder="1"/>
    <xf numFmtId="0" fontId="3" fillId="0" borderId="0" xfId="6"/>
    <xf numFmtId="0" fontId="14" fillId="0" borderId="0" xfId="7" applyFont="1" applyFill="1" applyBorder="1" applyAlignment="1" applyProtection="1"/>
    <xf numFmtId="0" fontId="6" fillId="0" borderId="17" xfId="7" applyFont="1" applyFill="1" applyBorder="1" applyAlignment="1" applyProtection="1"/>
    <xf numFmtId="0" fontId="6" fillId="0" borderId="17" xfId="7" applyFont="1" applyFill="1" applyBorder="1" applyAlignment="1" applyProtection="1">
      <alignment horizontal="left"/>
    </xf>
    <xf numFmtId="0" fontId="14" fillId="0" borderId="0" xfId="7" applyFont="1" applyFill="1"/>
    <xf numFmtId="0" fontId="3" fillId="0" borderId="0" xfId="6" applyBorder="1"/>
    <xf numFmtId="0" fontId="3" fillId="0" borderId="0" xfId="6" applyAlignment="1">
      <alignment horizontal="center"/>
    </xf>
    <xf numFmtId="4" fontId="6" fillId="0" borderId="0" xfId="6" applyNumberFormat="1" applyFont="1"/>
    <xf numFmtId="0" fontId="3" fillId="0" borderId="0" xfId="6" applyFont="1" applyBorder="1" applyAlignment="1">
      <alignment horizontal="center" wrapText="1"/>
    </xf>
    <xf numFmtId="4" fontId="3" fillId="0" borderId="0" xfId="6" applyNumberFormat="1" applyFont="1" applyBorder="1" applyAlignment="1">
      <alignment horizontal="center" wrapText="1"/>
    </xf>
    <xf numFmtId="0" fontId="14" fillId="0" borderId="0" xfId="7" applyFont="1" applyFill="1" applyAlignment="1">
      <alignment horizontal="center"/>
    </xf>
    <xf numFmtId="0" fontId="14" fillId="0" borderId="0" xfId="7" applyFont="1" applyFill="1" applyBorder="1" applyAlignment="1">
      <alignment horizontal="center"/>
    </xf>
    <xf numFmtId="4" fontId="14" fillId="0" borderId="0" xfId="7" applyNumberFormat="1" applyFont="1" applyFill="1" applyBorder="1"/>
    <xf numFmtId="0" fontId="13" fillId="0" borderId="0" xfId="6" applyFont="1"/>
    <xf numFmtId="0" fontId="6" fillId="0" borderId="0" xfId="6" applyFont="1" applyFill="1"/>
    <xf numFmtId="0" fontId="12" fillId="0" borderId="0" xfId="7" applyFont="1" applyFill="1" applyBorder="1" applyAlignment="1" applyProtection="1"/>
    <xf numFmtId="0" fontId="10" fillId="0" borderId="0" xfId="3" applyAlignment="1" applyProtection="1"/>
    <xf numFmtId="0" fontId="6" fillId="2" borderId="31" xfId="7" applyFont="1" applyFill="1" applyBorder="1" applyAlignment="1" applyProtection="1"/>
    <xf numFmtId="0" fontId="0" fillId="2" borderId="32" xfId="7" applyFont="1" applyFill="1" applyBorder="1"/>
    <xf numFmtId="0" fontId="0" fillId="2" borderId="32" xfId="7" applyFont="1" applyFill="1" applyBorder="1" applyAlignment="1">
      <alignment horizontal="center"/>
    </xf>
    <xf numFmtId="0" fontId="0" fillId="2" borderId="17" xfId="7" applyFont="1" applyFill="1" applyBorder="1" applyAlignment="1" applyProtection="1">
      <alignment horizontal="right"/>
    </xf>
    <xf numFmtId="1" fontId="0" fillId="2" borderId="0" xfId="7" applyNumberFormat="1" applyFont="1" applyFill="1" applyBorder="1" applyAlignment="1" applyProtection="1">
      <alignment horizontal="center"/>
    </xf>
    <xf numFmtId="10" fontId="30" fillId="2" borderId="0" xfId="7" applyNumberFormat="1" applyFont="1" applyFill="1" applyBorder="1" applyAlignment="1" applyProtection="1">
      <alignment horizontal="center"/>
    </xf>
    <xf numFmtId="0" fontId="0" fillId="0" borderId="0" xfId="7" applyFont="1" applyBorder="1" applyAlignment="1" applyProtection="1">
      <alignment horizontal="center"/>
    </xf>
    <xf numFmtId="0" fontId="20" fillId="0" borderId="0" xfId="7" applyFont="1" applyBorder="1" applyAlignment="1">
      <alignment horizontal="center"/>
    </xf>
    <xf numFmtId="4" fontId="0" fillId="0" borderId="0" xfId="7" applyNumberFormat="1" applyFont="1" applyFill="1" applyBorder="1" applyAlignment="1" applyProtection="1">
      <alignment horizontal="center"/>
    </xf>
    <xf numFmtId="0" fontId="5" fillId="0" borderId="39" xfId="6" applyFont="1" applyBorder="1" applyAlignment="1">
      <alignment horizontal="center"/>
    </xf>
    <xf numFmtId="0" fontId="0" fillId="0" borderId="33" xfId="7" applyFont="1" applyBorder="1" applyAlignment="1">
      <alignment horizontal="center"/>
    </xf>
    <xf numFmtId="168" fontId="30" fillId="2" borderId="0" xfId="7" applyNumberFormat="1" applyFont="1" applyFill="1" applyBorder="1" applyAlignment="1" applyProtection="1">
      <alignment horizontal="center"/>
    </xf>
    <xf numFmtId="4" fontId="0" fillId="2" borderId="0" xfId="6" applyNumberFormat="1" applyFont="1" applyFill="1" applyBorder="1" applyAlignment="1">
      <alignment horizontal="center"/>
    </xf>
    <xf numFmtId="0" fontId="20" fillId="0" borderId="18" xfId="7" applyFont="1" applyBorder="1" applyAlignment="1">
      <alignment horizontal="center"/>
    </xf>
    <xf numFmtId="168" fontId="0" fillId="0" borderId="0" xfId="7" applyNumberFormat="1" applyFont="1" applyFill="1" applyBorder="1" applyAlignment="1" applyProtection="1">
      <alignment horizontal="center"/>
    </xf>
    <xf numFmtId="4" fontId="0" fillId="0" borderId="0" xfId="6" applyNumberFormat="1" applyFont="1" applyBorder="1" applyAlignment="1">
      <alignment horizontal="center"/>
    </xf>
    <xf numFmtId="4" fontId="6" fillId="0" borderId="19" xfId="7" applyNumberFormat="1" applyFont="1" applyFill="1" applyBorder="1" applyAlignment="1" applyProtection="1">
      <alignment horizontal="center"/>
    </xf>
    <xf numFmtId="0" fontId="5" fillId="0" borderId="40" xfId="6" applyFont="1" applyBorder="1" applyAlignment="1">
      <alignment horizontal="center"/>
    </xf>
    <xf numFmtId="4" fontId="7" fillId="0" borderId="22" xfId="7" applyNumberFormat="1" applyFont="1" applyFill="1" applyBorder="1" applyAlignment="1" applyProtection="1">
      <alignment horizontal="center"/>
    </xf>
    <xf numFmtId="0" fontId="34" fillId="0" borderId="17" xfId="7" applyFont="1" applyBorder="1"/>
    <xf numFmtId="0" fontId="3" fillId="0" borderId="24" xfId="6" applyFont="1" applyBorder="1" applyAlignment="1">
      <alignment horizontal="center" wrapText="1"/>
    </xf>
    <xf numFmtId="4" fontId="0" fillId="0" borderId="57" xfId="6" applyNumberFormat="1" applyFont="1" applyBorder="1" applyAlignment="1">
      <alignment horizontal="center"/>
    </xf>
    <xf numFmtId="4" fontId="0" fillId="0" borderId="0" xfId="7" applyNumberFormat="1" applyFont="1" applyBorder="1" applyAlignment="1" applyProtection="1">
      <alignment horizontal="center"/>
    </xf>
    <xf numFmtId="4" fontId="20" fillId="0" borderId="18" xfId="7" applyNumberFormat="1" applyFont="1" applyBorder="1" applyAlignment="1">
      <alignment horizontal="center"/>
    </xf>
    <xf numFmtId="4" fontId="0" fillId="0" borderId="18" xfId="7" applyNumberFormat="1" applyFont="1" applyBorder="1" applyAlignment="1" applyProtection="1">
      <alignment horizontal="center"/>
    </xf>
    <xf numFmtId="4" fontId="0" fillId="0" borderId="0" xfId="7" applyNumberFormat="1" applyFont="1" applyFill="1" applyBorder="1" applyAlignment="1">
      <alignment horizontal="center"/>
    </xf>
    <xf numFmtId="4" fontId="0" fillId="0" borderId="56" xfId="7" applyNumberFormat="1" applyFont="1" applyFill="1" applyBorder="1" applyAlignment="1" applyProtection="1">
      <alignment horizontal="center"/>
    </xf>
    <xf numFmtId="4" fontId="0" fillId="0" borderId="18" xfId="7" applyNumberFormat="1" applyFont="1" applyFill="1" applyBorder="1" applyAlignment="1" applyProtection="1">
      <alignment horizontal="center"/>
    </xf>
    <xf numFmtId="4" fontId="0" fillId="2" borderId="0" xfId="7" applyNumberFormat="1" applyFont="1" applyFill="1" applyBorder="1" applyAlignment="1">
      <alignment horizontal="center"/>
    </xf>
    <xf numFmtId="4" fontId="0" fillId="0" borderId="0" xfId="7" applyNumberFormat="1" applyFont="1" applyBorder="1" applyAlignment="1">
      <alignment horizontal="center"/>
    </xf>
    <xf numFmtId="4" fontId="0" fillId="0" borderId="18" xfId="7" applyNumberFormat="1" applyFont="1" applyFill="1" applyBorder="1" applyAlignment="1">
      <alignment horizontal="center"/>
    </xf>
    <xf numFmtId="4" fontId="0" fillId="0" borderId="18" xfId="7" applyNumberFormat="1" applyFont="1" applyBorder="1" applyAlignment="1">
      <alignment horizontal="center"/>
    </xf>
    <xf numFmtId="4" fontId="0" fillId="0" borderId="28" xfId="6" applyNumberFormat="1" applyFont="1" applyBorder="1" applyAlignment="1">
      <alignment horizontal="center"/>
    </xf>
    <xf numFmtId="4" fontId="0" fillId="0" borderId="28" xfId="7" applyNumberFormat="1" applyFont="1" applyFill="1" applyBorder="1" applyAlignment="1" applyProtection="1">
      <alignment horizontal="center"/>
    </xf>
    <xf numFmtId="4" fontId="0" fillId="2" borderId="28" xfId="7" applyNumberFormat="1" applyFont="1" applyFill="1" applyBorder="1" applyAlignment="1" applyProtection="1">
      <alignment horizontal="center"/>
    </xf>
    <xf numFmtId="4" fontId="6" fillId="0" borderId="28" xfId="7" applyNumberFormat="1" applyFont="1" applyFill="1" applyBorder="1" applyAlignment="1" applyProtection="1">
      <alignment horizontal="center"/>
    </xf>
    <xf numFmtId="4" fontId="1" fillId="0" borderId="0" xfId="6" applyNumberFormat="1" applyFont="1" applyBorder="1" applyAlignment="1">
      <alignment horizontal="center"/>
    </xf>
    <xf numFmtId="4" fontId="1" fillId="0" borderId="0" xfId="7" applyNumberFormat="1" applyFont="1" applyFill="1" applyBorder="1" applyAlignment="1" applyProtection="1">
      <alignment horizontal="center"/>
    </xf>
    <xf numFmtId="4" fontId="1" fillId="2" borderId="0" xfId="7" applyNumberFormat="1" applyFont="1" applyFill="1" applyBorder="1" applyAlignment="1" applyProtection="1">
      <alignment horizontal="center"/>
    </xf>
    <xf numFmtId="4" fontId="1" fillId="0" borderId="18" xfId="7" applyNumberFormat="1" applyFont="1" applyFill="1" applyBorder="1" applyAlignment="1" applyProtection="1">
      <alignment horizontal="center"/>
    </xf>
    <xf numFmtId="4" fontId="30" fillId="0" borderId="0" xfId="7" applyNumberFormat="1" applyFont="1" applyFill="1" applyBorder="1" applyAlignment="1" applyProtection="1">
      <alignment horizontal="center"/>
    </xf>
    <xf numFmtId="4" fontId="30" fillId="2" borderId="0" xfId="7" applyNumberFormat="1" applyFont="1" applyFill="1" applyBorder="1" applyAlignment="1" applyProtection="1">
      <alignment horizontal="center"/>
    </xf>
    <xf numFmtId="4" fontId="30" fillId="0" borderId="0" xfId="6" applyNumberFormat="1" applyFont="1" applyBorder="1" applyAlignment="1">
      <alignment horizontal="center"/>
    </xf>
    <xf numFmtId="4" fontId="4" fillId="0" borderId="0" xfId="7" applyNumberFormat="1" applyFont="1" applyFill="1" applyBorder="1" applyAlignment="1" applyProtection="1">
      <alignment horizontal="center"/>
    </xf>
    <xf numFmtId="4" fontId="4" fillId="0" borderId="18" xfId="7" applyNumberFormat="1" applyFont="1" applyFill="1" applyBorder="1" applyAlignment="1" applyProtection="1">
      <alignment horizontal="center"/>
    </xf>
    <xf numFmtId="4" fontId="4" fillId="0" borderId="0" xfId="7" applyNumberFormat="1" applyFont="1" applyFill="1" applyBorder="1" applyAlignment="1">
      <alignment horizontal="center" vertical="center"/>
    </xf>
    <xf numFmtId="4" fontId="4" fillId="0" borderId="18" xfId="7" applyNumberFormat="1" applyFont="1" applyFill="1" applyBorder="1" applyAlignment="1">
      <alignment horizontal="center" vertical="center"/>
    </xf>
    <xf numFmtId="4" fontId="30" fillId="0" borderId="0" xfId="7" applyNumberFormat="1" applyFont="1" applyFill="1" applyBorder="1" applyAlignment="1">
      <alignment horizontal="center"/>
    </xf>
    <xf numFmtId="4" fontId="33" fillId="0" borderId="0" xfId="6" applyNumberFormat="1" applyFont="1" applyBorder="1" applyAlignment="1">
      <alignment horizontal="center"/>
    </xf>
    <xf numFmtId="4" fontId="30" fillId="2" borderId="0" xfId="7" applyNumberFormat="1" applyFont="1" applyFill="1" applyBorder="1" applyAlignment="1">
      <alignment horizontal="center"/>
    </xf>
    <xf numFmtId="4" fontId="32" fillId="0" borderId="18" xfId="6" applyNumberFormat="1" applyFont="1" applyBorder="1" applyAlignment="1">
      <alignment horizontal="center"/>
    </xf>
    <xf numFmtId="4" fontId="33" fillId="2" borderId="0" xfId="6" applyNumberFormat="1" applyFont="1" applyFill="1" applyBorder="1" applyAlignment="1">
      <alignment horizontal="center"/>
    </xf>
    <xf numFmtId="4" fontId="33" fillId="0" borderId="18" xfId="6" applyNumberFormat="1" applyFont="1" applyBorder="1" applyAlignment="1">
      <alignment horizontal="center"/>
    </xf>
    <xf numFmtId="4" fontId="33" fillId="0" borderId="56" xfId="6" applyNumberFormat="1" applyFont="1" applyBorder="1" applyAlignment="1">
      <alignment horizontal="center"/>
    </xf>
    <xf numFmtId="4" fontId="31" fillId="0" borderId="0" xfId="6" applyNumberFormat="1" applyFont="1" applyBorder="1" applyAlignment="1">
      <alignment horizontal="center"/>
    </xf>
    <xf numFmtId="4" fontId="31" fillId="0" borderId="18" xfId="6" applyNumberFormat="1" applyFont="1" applyBorder="1" applyAlignment="1">
      <alignment horizontal="center"/>
    </xf>
    <xf numFmtId="4" fontId="31" fillId="0" borderId="28" xfId="6" applyNumberFormat="1" applyFont="1" applyBorder="1" applyAlignment="1">
      <alignment horizontal="center"/>
    </xf>
    <xf numFmtId="4" fontId="32" fillId="0" borderId="0" xfId="6" applyNumberFormat="1" applyFont="1" applyBorder="1" applyAlignment="1">
      <alignment horizontal="center"/>
    </xf>
    <xf numFmtId="4" fontId="31" fillId="0" borderId="22" xfId="6" applyNumberFormat="1" applyFont="1" applyBorder="1" applyAlignment="1">
      <alignment horizontal="center"/>
    </xf>
    <xf numFmtId="4" fontId="31" fillId="0" borderId="23" xfId="6" applyNumberFormat="1" applyFont="1" applyBorder="1" applyAlignment="1">
      <alignment horizontal="center"/>
    </xf>
    <xf numFmtId="4" fontId="32" fillId="0" borderId="28" xfId="6" applyNumberFormat="1" applyFont="1" applyBorder="1" applyAlignment="1">
      <alignment horizontal="center"/>
    </xf>
    <xf numFmtId="4" fontId="32" fillId="0" borderId="19" xfId="6" applyNumberFormat="1" applyFont="1" applyBorder="1" applyAlignment="1">
      <alignment horizontal="center"/>
    </xf>
    <xf numFmtId="4" fontId="33" fillId="0" borderId="22" xfId="6" applyNumberFormat="1" applyFont="1" applyBorder="1" applyAlignment="1">
      <alignment horizontal="center"/>
    </xf>
    <xf numFmtId="4" fontId="32" fillId="0" borderId="22" xfId="6" applyNumberFormat="1" applyFont="1" applyBorder="1" applyAlignment="1">
      <alignment horizontal="center"/>
    </xf>
    <xf numFmtId="4" fontId="5" fillId="0" borderId="39" xfId="6" applyNumberFormat="1" applyFont="1" applyBorder="1" applyAlignment="1">
      <alignment horizontal="center"/>
    </xf>
    <xf numFmtId="4" fontId="6" fillId="0" borderId="18" xfId="7" applyNumberFormat="1" applyFont="1" applyFill="1" applyBorder="1" applyAlignment="1" applyProtection="1">
      <alignment horizontal="left"/>
    </xf>
    <xf numFmtId="4" fontId="6" fillId="0" borderId="23" xfId="7" applyNumberFormat="1" applyFont="1" applyFill="1" applyBorder="1" applyAlignment="1" applyProtection="1">
      <alignment horizontal="left"/>
    </xf>
    <xf numFmtId="3" fontId="0" fillId="0" borderId="0" xfId="7" applyNumberFormat="1" applyFont="1" applyFill="1" applyBorder="1" applyAlignment="1" applyProtection="1">
      <alignment horizontal="center"/>
    </xf>
    <xf numFmtId="3" fontId="33" fillId="0" borderId="56" xfId="6" applyNumberFormat="1" applyFont="1" applyBorder="1" applyAlignment="1">
      <alignment horizontal="center"/>
    </xf>
    <xf numFmtId="3" fontId="0" fillId="0" borderId="56" xfId="7" applyNumberFormat="1" applyFont="1" applyFill="1" applyBorder="1" applyAlignment="1" applyProtection="1">
      <alignment horizontal="center"/>
    </xf>
    <xf numFmtId="0" fontId="35" fillId="0" borderId="32" xfId="7" applyFont="1" applyBorder="1"/>
    <xf numFmtId="0" fontId="35" fillId="0" borderId="32" xfId="7" applyFont="1" applyBorder="1" applyAlignment="1">
      <alignment horizontal="center"/>
    </xf>
    <xf numFmtId="0" fontId="35" fillId="0" borderId="33" xfId="7" applyFont="1" applyBorder="1" applyAlignment="1">
      <alignment horizontal="left"/>
    </xf>
    <xf numFmtId="167" fontId="35" fillId="0" borderId="17" xfId="7" applyNumberFormat="1" applyFont="1" applyBorder="1" applyAlignment="1" applyProtection="1">
      <alignment horizontal="left"/>
    </xf>
    <xf numFmtId="3" fontId="35" fillId="0" borderId="0" xfId="7" applyNumberFormat="1" applyFont="1" applyFill="1" applyBorder="1" applyAlignment="1" applyProtection="1">
      <alignment horizontal="center"/>
    </xf>
    <xf numFmtId="4" fontId="35" fillId="0" borderId="0" xfId="7" applyNumberFormat="1" applyFont="1" applyFill="1" applyBorder="1" applyAlignment="1" applyProtection="1">
      <alignment horizontal="center"/>
    </xf>
    <xf numFmtId="4" fontId="35" fillId="0" borderId="0" xfId="7" applyNumberFormat="1" applyFont="1" applyFill="1" applyBorder="1" applyProtection="1"/>
    <xf numFmtId="4" fontId="35" fillId="0" borderId="0" xfId="7" applyNumberFormat="1" applyFont="1" applyBorder="1" applyAlignment="1" applyProtection="1">
      <alignment horizontal="left"/>
    </xf>
    <xf numFmtId="4" fontId="35" fillId="0" borderId="0" xfId="6" applyNumberFormat="1" applyFont="1" applyBorder="1" applyAlignment="1"/>
    <xf numFmtId="4" fontId="7" fillId="0" borderId="0" xfId="7" applyNumberFormat="1" applyFont="1" applyBorder="1"/>
    <xf numFmtId="4" fontId="7" fillId="0" borderId="18" xfId="7" applyNumberFormat="1" applyFont="1" applyBorder="1" applyAlignment="1">
      <alignment horizontal="left"/>
    </xf>
    <xf numFmtId="0" fontId="35" fillId="0" borderId="17" xfId="7" applyFont="1" applyBorder="1"/>
    <xf numFmtId="0" fontId="35" fillId="0" borderId="0" xfId="7" applyFont="1" applyFill="1" applyBorder="1"/>
    <xf numFmtId="3" fontId="35" fillId="0" borderId="41" xfId="7" applyNumberFormat="1" applyFont="1" applyFill="1" applyBorder="1" applyAlignment="1" applyProtection="1">
      <alignment horizontal="center"/>
    </xf>
    <xf numFmtId="4" fontId="35" fillId="0" borderId="41" xfId="7" applyNumberFormat="1" applyFont="1" applyFill="1" applyBorder="1" applyAlignment="1" applyProtection="1">
      <alignment horizontal="center"/>
    </xf>
    <xf numFmtId="4" fontId="35" fillId="0" borderId="0" xfId="6" applyNumberFormat="1" applyFont="1" applyBorder="1"/>
    <xf numFmtId="4" fontId="35" fillId="0" borderId="41" xfId="7" applyNumberFormat="1" applyFont="1" applyFill="1" applyBorder="1"/>
    <xf numFmtId="4" fontId="35" fillId="0" borderId="41" xfId="7" applyNumberFormat="1" applyFont="1" applyFill="1" applyBorder="1" applyAlignment="1">
      <alignment horizontal="center"/>
    </xf>
    <xf numFmtId="4" fontId="35" fillId="0" borderId="18" xfId="7" applyNumberFormat="1" applyFont="1" applyBorder="1" applyAlignment="1" applyProtection="1">
      <alignment horizontal="left"/>
    </xf>
    <xf numFmtId="4" fontId="35" fillId="0" borderId="18" xfId="7" applyNumberFormat="1" applyFont="1" applyFill="1" applyBorder="1" applyAlignment="1" applyProtection="1">
      <alignment horizontal="left"/>
    </xf>
    <xf numFmtId="0" fontId="35" fillId="0" borderId="0" xfId="7" applyFont="1" applyBorder="1"/>
    <xf numFmtId="4" fontId="35" fillId="0" borderId="0" xfId="7" applyNumberFormat="1" applyFont="1" applyFill="1" applyBorder="1" applyAlignment="1">
      <alignment horizontal="center"/>
    </xf>
    <xf numFmtId="4" fontId="35" fillId="0" borderId="0" xfId="7" applyNumberFormat="1" applyFont="1" applyBorder="1"/>
    <xf numFmtId="4" fontId="35" fillId="0" borderId="18" xfId="7" applyNumberFormat="1" applyFont="1" applyFill="1" applyBorder="1" applyAlignment="1">
      <alignment horizontal="left"/>
    </xf>
    <xf numFmtId="0" fontId="35" fillId="0" borderId="17" xfId="7" applyFont="1" applyFill="1" applyBorder="1" applyAlignment="1" applyProtection="1">
      <alignment horizontal="right"/>
    </xf>
    <xf numFmtId="4" fontId="35" fillId="0" borderId="0" xfId="6" applyNumberFormat="1" applyFont="1" applyBorder="1" applyAlignment="1">
      <alignment horizontal="center"/>
    </xf>
    <xf numFmtId="4" fontId="35" fillId="0" borderId="18" xfId="7" applyNumberFormat="1" applyFont="1" applyBorder="1" applyAlignment="1">
      <alignment horizontal="left"/>
    </xf>
    <xf numFmtId="4" fontId="35" fillId="0" borderId="28" xfId="7" applyNumberFormat="1" applyFont="1" applyFill="1" applyBorder="1" applyProtection="1"/>
    <xf numFmtId="4" fontId="35" fillId="0" borderId="28" xfId="7" applyNumberFormat="1" applyFont="1" applyBorder="1" applyAlignment="1" applyProtection="1">
      <alignment horizontal="left"/>
    </xf>
    <xf numFmtId="0" fontId="35" fillId="0" borderId="0" xfId="7" applyFont="1" applyFill="1" applyBorder="1" applyAlignment="1" applyProtection="1"/>
    <xf numFmtId="4" fontId="35" fillId="0" borderId="44" xfId="7" applyNumberFormat="1" applyFont="1" applyFill="1" applyBorder="1" applyProtection="1"/>
    <xf numFmtId="4" fontId="35" fillId="0" borderId="44" xfId="7" applyNumberFormat="1" applyFont="1" applyFill="1" applyBorder="1" applyAlignment="1" applyProtection="1">
      <alignment horizontal="center"/>
    </xf>
    <xf numFmtId="4" fontId="35" fillId="0" borderId="0" xfId="7" applyNumberFormat="1" applyFont="1" applyFill="1" applyBorder="1"/>
    <xf numFmtId="0" fontId="35" fillId="0" borderId="0" xfId="6" applyFont="1" applyBorder="1"/>
    <xf numFmtId="4" fontId="35" fillId="0" borderId="0" xfId="7" applyNumberFormat="1" applyFont="1" applyFill="1" applyBorder="1" applyAlignment="1" applyProtection="1">
      <alignment horizontal="left"/>
    </xf>
    <xf numFmtId="4" fontId="35" fillId="0" borderId="0" xfId="7" applyNumberFormat="1" applyFont="1" applyFill="1" applyBorder="1" applyAlignment="1" applyProtection="1">
      <alignment horizontal="right"/>
    </xf>
    <xf numFmtId="169" fontId="6" fillId="0" borderId="21" xfId="8" applyNumberFormat="1" applyFont="1" applyFill="1" applyBorder="1" applyAlignment="1" applyProtection="1">
      <alignment horizontal="left"/>
    </xf>
    <xf numFmtId="4" fontId="35" fillId="0" borderId="22" xfId="7" applyNumberFormat="1" applyFont="1" applyFill="1" applyBorder="1" applyAlignment="1" applyProtection="1">
      <alignment horizontal="center"/>
    </xf>
    <xf numFmtId="4" fontId="35" fillId="2" borderId="0" xfId="7" applyNumberFormat="1" applyFont="1" applyFill="1" applyBorder="1" applyProtection="1"/>
    <xf numFmtId="4" fontId="35" fillId="2" borderId="0" xfId="7" applyNumberFormat="1" applyFont="1" applyFill="1" applyBorder="1" applyAlignment="1" applyProtection="1">
      <alignment horizontal="center"/>
    </xf>
    <xf numFmtId="0" fontId="7" fillId="2" borderId="17" xfId="7" applyFont="1" applyFill="1" applyBorder="1" applyAlignment="1" applyProtection="1"/>
    <xf numFmtId="0" fontId="7" fillId="2" borderId="0" xfId="7" applyFont="1" applyFill="1" applyBorder="1" applyAlignment="1" applyProtection="1"/>
    <xf numFmtId="4" fontId="35" fillId="0" borderId="32" xfId="7" applyNumberFormat="1" applyFont="1" applyBorder="1" applyAlignment="1">
      <alignment horizontal="center"/>
    </xf>
    <xf numFmtId="4" fontId="35" fillId="0" borderId="32" xfId="7" applyNumberFormat="1" applyFont="1" applyBorder="1"/>
    <xf numFmtId="4" fontId="35" fillId="0" borderId="33" xfId="7" applyNumberFormat="1" applyFont="1" applyBorder="1" applyAlignment="1">
      <alignment horizontal="left"/>
    </xf>
    <xf numFmtId="4" fontId="35" fillId="2" borderId="0" xfId="6" applyNumberFormat="1" applyFont="1" applyFill="1" applyBorder="1" applyAlignment="1">
      <alignment horizontal="center"/>
    </xf>
    <xf numFmtId="4" fontId="35" fillId="2" borderId="0" xfId="7" applyNumberFormat="1" applyFont="1" applyFill="1" applyBorder="1" applyAlignment="1" applyProtection="1">
      <alignment horizontal="right"/>
    </xf>
    <xf numFmtId="4" fontId="35" fillId="2" borderId="0" xfId="7" applyNumberFormat="1" applyFont="1" applyFill="1" applyBorder="1" applyAlignment="1" applyProtection="1">
      <alignment horizontal="left"/>
    </xf>
    <xf numFmtId="4" fontId="35" fillId="2" borderId="18" xfId="7" applyNumberFormat="1" applyFont="1" applyFill="1" applyBorder="1" applyAlignment="1" applyProtection="1">
      <alignment horizontal="left"/>
    </xf>
    <xf numFmtId="0" fontId="35" fillId="2" borderId="0" xfId="7" applyFont="1" applyFill="1" applyBorder="1"/>
    <xf numFmtId="4" fontId="35" fillId="2" borderId="44" xfId="7" applyNumberFormat="1" applyFont="1" applyFill="1" applyBorder="1" applyAlignment="1" applyProtection="1">
      <alignment horizontal="center"/>
    </xf>
    <xf numFmtId="4" fontId="35" fillId="2" borderId="20" xfId="7" applyNumberFormat="1" applyFont="1" applyFill="1" applyBorder="1" applyAlignment="1" applyProtection="1">
      <alignment horizontal="left"/>
    </xf>
    <xf numFmtId="4" fontId="7" fillId="2" borderId="17" xfId="7" applyNumberFormat="1" applyFont="1" applyFill="1" applyBorder="1" applyAlignment="1" applyProtection="1">
      <alignment horizontal="left"/>
    </xf>
    <xf numFmtId="2" fontId="35" fillId="2" borderId="0" xfId="0" applyNumberFormat="1" applyFont="1" applyFill="1" applyBorder="1" applyAlignment="1">
      <alignment horizontal="right"/>
    </xf>
    <xf numFmtId="2" fontId="35" fillId="2" borderId="0" xfId="0" applyNumberFormat="1" applyFont="1" applyFill="1" applyBorder="1"/>
    <xf numFmtId="2" fontId="35" fillId="2" borderId="0" xfId="0" applyNumberFormat="1" applyFont="1" applyFill="1" applyBorder="1" applyAlignment="1">
      <alignment horizontal="center" vertical="center"/>
    </xf>
    <xf numFmtId="2" fontId="35" fillId="2" borderId="18" xfId="0" applyNumberFormat="1" applyFont="1" applyFill="1" applyBorder="1" applyAlignment="1">
      <alignment horizontal="center" vertical="center"/>
    </xf>
    <xf numFmtId="0" fontId="35" fillId="2" borderId="17" xfId="0" applyFont="1" applyFill="1" applyBorder="1"/>
    <xf numFmtId="2" fontId="35" fillId="2" borderId="39" xfId="0" applyNumberFormat="1" applyFont="1" applyFill="1" applyBorder="1" applyAlignment="1">
      <alignment horizontal="center" vertical="center"/>
    </xf>
    <xf numFmtId="2" fontId="35" fillId="2" borderId="40" xfId="0" applyNumberFormat="1" applyFont="1" applyFill="1" applyBorder="1" applyAlignment="1">
      <alignment horizontal="center" vertical="center"/>
    </xf>
    <xf numFmtId="2" fontId="35" fillId="0" borderId="39" xfId="0" applyNumberFormat="1" applyFont="1" applyFill="1" applyBorder="1" applyAlignment="1">
      <alignment horizontal="right"/>
    </xf>
    <xf numFmtId="2" fontId="35" fillId="0" borderId="39" xfId="0" applyNumberFormat="1" applyFont="1" applyFill="1" applyBorder="1"/>
    <xf numFmtId="2" fontId="35" fillId="0" borderId="39" xfId="0" applyNumberFormat="1" applyFont="1" applyFill="1" applyBorder="1" applyAlignment="1">
      <alignment horizontal="center"/>
    </xf>
    <xf numFmtId="2" fontId="35" fillId="0" borderId="40" xfId="0" applyNumberFormat="1" applyFont="1" applyFill="1" applyBorder="1"/>
    <xf numFmtId="2" fontId="35" fillId="0" borderId="0" xfId="0" applyNumberFormat="1" applyFont="1" applyFill="1" applyBorder="1" applyAlignment="1">
      <alignment horizontal="right"/>
    </xf>
    <xf numFmtId="2" fontId="35" fillId="0" borderId="0" xfId="0" applyNumberFormat="1" applyFont="1" applyFill="1" applyBorder="1"/>
    <xf numFmtId="0" fontId="35" fillId="0" borderId="17" xfId="0" applyFont="1" applyFill="1" applyBorder="1"/>
    <xf numFmtId="2" fontId="35" fillId="0" borderId="0" xfId="0" applyNumberFormat="1" applyFont="1" applyFill="1" applyBorder="1" applyAlignment="1">
      <alignment horizontal="center" vertical="center"/>
    </xf>
    <xf numFmtId="2" fontId="35" fillId="0" borderId="18" xfId="0" applyNumberFormat="1" applyFont="1" applyFill="1" applyBorder="1" applyAlignment="1">
      <alignment horizontal="center" vertical="center"/>
    </xf>
    <xf numFmtId="2" fontId="35" fillId="0" borderId="28" xfId="0" applyNumberFormat="1" applyFont="1" applyFill="1" applyBorder="1" applyAlignment="1">
      <alignment horizontal="center" vertical="center"/>
    </xf>
    <xf numFmtId="0" fontId="35" fillId="0" borderId="48" xfId="0" applyFont="1" applyFill="1" applyBorder="1"/>
    <xf numFmtId="2" fontId="35" fillId="0" borderId="19" xfId="0" applyNumberFormat="1" applyFont="1" applyFill="1" applyBorder="1" applyAlignment="1">
      <alignment horizontal="center" vertical="center"/>
    </xf>
    <xf numFmtId="2" fontId="35" fillId="0" borderId="26" xfId="0" applyNumberFormat="1" applyFont="1" applyFill="1" applyBorder="1" applyAlignment="1">
      <alignment horizontal="center" vertical="center"/>
    </xf>
    <xf numFmtId="2" fontId="35" fillId="0" borderId="27" xfId="0" applyNumberFormat="1" applyFont="1" applyFill="1" applyBorder="1" applyAlignment="1">
      <alignment horizontal="center" vertical="center"/>
    </xf>
    <xf numFmtId="0" fontId="35" fillId="0" borderId="49" xfId="0" applyFont="1" applyFill="1" applyBorder="1"/>
    <xf numFmtId="0" fontId="35" fillId="0" borderId="17" xfId="9" applyFont="1" applyFill="1" applyBorder="1"/>
    <xf numFmtId="2" fontId="35" fillId="0" borderId="0" xfId="9" applyNumberFormat="1" applyFont="1" applyFill="1" applyBorder="1" applyAlignment="1">
      <alignment horizontal="center" vertical="center"/>
    </xf>
    <xf numFmtId="2" fontId="35" fillId="0" borderId="18" xfId="9" applyNumberFormat="1" applyFont="1" applyFill="1" applyBorder="1" applyAlignment="1">
      <alignment horizontal="center" vertical="center"/>
    </xf>
    <xf numFmtId="2" fontId="35" fillId="0" borderId="28" xfId="9" applyNumberFormat="1" applyFont="1" applyFill="1" applyBorder="1" applyAlignment="1">
      <alignment horizontal="center" vertical="center"/>
    </xf>
    <xf numFmtId="0" fontId="35" fillId="0" borderId="21" xfId="0" applyFont="1" applyFill="1" applyBorder="1"/>
    <xf numFmtId="2" fontId="35" fillId="0" borderId="22" xfId="0" applyNumberFormat="1" applyFont="1" applyFill="1" applyBorder="1" applyAlignment="1">
      <alignment horizontal="right"/>
    </xf>
    <xf numFmtId="2" fontId="35" fillId="0" borderId="22" xfId="0" applyNumberFormat="1" applyFont="1" applyFill="1" applyBorder="1"/>
    <xf numFmtId="2" fontId="35" fillId="0" borderId="22" xfId="0" applyNumberFormat="1" applyFont="1" applyFill="1" applyBorder="1" applyAlignment="1">
      <alignment horizontal="center"/>
    </xf>
    <xf numFmtId="2" fontId="35" fillId="0" borderId="23" xfId="0" applyNumberFormat="1" applyFont="1" applyFill="1" applyBorder="1"/>
    <xf numFmtId="0" fontId="35" fillId="0" borderId="31" xfId="0" applyFont="1" applyBorder="1"/>
    <xf numFmtId="0" fontId="35" fillId="0" borderId="32" xfId="0" applyFont="1" applyBorder="1"/>
    <xf numFmtId="0" fontId="35" fillId="0" borderId="32" xfId="0" applyFont="1" applyBorder="1" applyAlignment="1">
      <alignment horizontal="center"/>
    </xf>
    <xf numFmtId="0" fontId="35" fillId="0" borderId="33" xfId="0" applyFont="1" applyBorder="1"/>
    <xf numFmtId="0" fontId="35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18" xfId="0" applyFont="1" applyBorder="1"/>
    <xf numFmtId="0" fontId="35" fillId="0" borderId="17" xfId="0" applyFont="1" applyBorder="1"/>
    <xf numFmtId="2" fontId="35" fillId="0" borderId="0" xfId="0" applyNumberFormat="1" applyFont="1" applyBorder="1" applyAlignment="1">
      <alignment horizontal="center"/>
    </xf>
    <xf numFmtId="0" fontId="35" fillId="0" borderId="17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2" fontId="35" fillId="0" borderId="0" xfId="0" applyNumberFormat="1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171" fontId="35" fillId="0" borderId="0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vertical="center"/>
    </xf>
    <xf numFmtId="3" fontId="35" fillId="0" borderId="41" xfId="0" applyNumberFormat="1" applyFont="1" applyBorder="1" applyAlignment="1">
      <alignment horizontal="center"/>
    </xf>
    <xf numFmtId="171" fontId="35" fillId="0" borderId="0" xfId="0" applyNumberFormat="1" applyFont="1" applyBorder="1" applyAlignment="1">
      <alignment horizontal="center"/>
    </xf>
    <xf numFmtId="171" fontId="35" fillId="0" borderId="41" xfId="0" applyNumberFormat="1" applyFont="1" applyBorder="1"/>
    <xf numFmtId="0" fontId="35" fillId="0" borderId="0" xfId="0" applyFont="1" applyAlignment="1">
      <alignment horizontal="center"/>
    </xf>
    <xf numFmtId="2" fontId="35" fillId="0" borderId="0" xfId="0" applyNumberFormat="1" applyFont="1" applyBorder="1"/>
    <xf numFmtId="171" fontId="35" fillId="0" borderId="41" xfId="0" applyNumberFormat="1" applyFont="1" applyBorder="1" applyAlignment="1">
      <alignment horizontal="center" vertical="center"/>
    </xf>
    <xf numFmtId="0" fontId="35" fillId="0" borderId="0" xfId="0" applyFont="1"/>
    <xf numFmtId="4" fontId="35" fillId="0" borderId="0" xfId="0" applyNumberFormat="1" applyFont="1" applyBorder="1"/>
    <xf numFmtId="0" fontId="35" fillId="0" borderId="21" xfId="0" applyFont="1" applyBorder="1"/>
    <xf numFmtId="0" fontId="35" fillId="0" borderId="22" xfId="0" applyFont="1" applyBorder="1"/>
    <xf numFmtId="0" fontId="35" fillId="0" borderId="22" xfId="0" applyFont="1" applyBorder="1" applyAlignment="1">
      <alignment horizontal="center"/>
    </xf>
    <xf numFmtId="0" fontId="35" fillId="0" borderId="23" xfId="0" applyFont="1" applyBorder="1"/>
    <xf numFmtId="172" fontId="35" fillId="0" borderId="0" xfId="0" applyNumberFormat="1" applyFont="1" applyBorder="1" applyAlignment="1">
      <alignment horizontal="center"/>
    </xf>
    <xf numFmtId="171" fontId="35" fillId="0" borderId="41" xfId="0" applyNumberFormat="1" applyFont="1" applyBorder="1" applyAlignment="1">
      <alignment horizontal="center"/>
    </xf>
    <xf numFmtId="2" fontId="35" fillId="0" borderId="28" xfId="0" applyNumberFormat="1" applyFont="1" applyBorder="1"/>
    <xf numFmtId="0" fontId="35" fillId="0" borderId="28" xfId="0" applyFont="1" applyBorder="1"/>
    <xf numFmtId="0" fontId="7" fillId="0" borderId="17" xfId="6" applyFont="1" applyBorder="1"/>
    <xf numFmtId="0" fontId="7" fillId="0" borderId="0" xfId="6" applyFont="1" applyBorder="1"/>
    <xf numFmtId="0" fontId="7" fillId="0" borderId="0" xfId="6" applyFont="1" applyBorder="1" applyAlignment="1">
      <alignment horizontal="right"/>
    </xf>
    <xf numFmtId="0" fontId="7" fillId="0" borderId="18" xfId="6" applyFont="1" applyBorder="1" applyAlignment="1">
      <alignment horizontal="left"/>
    </xf>
    <xf numFmtId="2" fontId="7" fillId="2" borderId="17" xfId="7" applyNumberFormat="1" applyFont="1" applyFill="1" applyBorder="1" applyAlignment="1" applyProtection="1"/>
    <xf numFmtId="4" fontId="7" fillId="2" borderId="17" xfId="7" applyNumberFormat="1" applyFont="1" applyFill="1" applyBorder="1" applyAlignment="1" applyProtection="1"/>
    <xf numFmtId="4" fontId="35" fillId="0" borderId="0" xfId="7" applyNumberFormat="1" applyFont="1" applyBorder="1" applyAlignment="1">
      <alignment horizontal="center" vertical="center"/>
    </xf>
    <xf numFmtId="4" fontId="35" fillId="0" borderId="0" xfId="7" applyNumberFormat="1" applyFont="1" applyBorder="1" applyAlignment="1">
      <alignment vertical="center"/>
    </xf>
    <xf numFmtId="4" fontId="35" fillId="0" borderId="0" xfId="6" applyNumberFormat="1" applyFont="1" applyBorder="1" applyAlignment="1">
      <alignment vertical="center"/>
    </xf>
    <xf numFmtId="4" fontId="35" fillId="0" borderId="0" xfId="7" applyNumberFormat="1" applyFont="1" applyBorder="1" applyAlignment="1">
      <alignment horizontal="left" vertical="center"/>
    </xf>
    <xf numFmtId="4" fontId="35" fillId="0" borderId="54" xfId="7" applyNumberFormat="1" applyFont="1" applyFill="1" applyBorder="1" applyProtection="1"/>
    <xf numFmtId="4" fontId="35" fillId="0" borderId="53" xfId="7" applyNumberFormat="1" applyFont="1" applyFill="1" applyBorder="1" applyProtection="1"/>
    <xf numFmtId="4" fontId="35" fillId="0" borderId="53" xfId="7" applyNumberFormat="1" applyFont="1" applyFill="1" applyBorder="1" applyAlignment="1" applyProtection="1">
      <alignment horizontal="center"/>
    </xf>
    <xf numFmtId="4" fontId="35" fillId="2" borderId="53" xfId="7" applyNumberFormat="1" applyFont="1" applyFill="1" applyBorder="1" applyAlignment="1" applyProtection="1">
      <alignment horizontal="center"/>
    </xf>
    <xf numFmtId="4" fontId="35" fillId="2" borderId="55" xfId="7" applyNumberFormat="1" applyFont="1" applyFill="1" applyBorder="1" applyAlignment="1" applyProtection="1">
      <alignment horizontal="left"/>
    </xf>
    <xf numFmtId="0" fontId="6" fillId="2" borderId="6" xfId="2" applyNumberFormat="1" applyFont="1" applyFill="1" applyBorder="1" applyAlignment="1" applyProtection="1">
      <alignment horizontal="center" vertical="center"/>
    </xf>
    <xf numFmtId="0" fontId="7" fillId="2" borderId="6" xfId="4" applyFont="1" applyFill="1" applyBorder="1" applyAlignment="1">
      <alignment horizontal="left" vertical="center"/>
    </xf>
    <xf numFmtId="0" fontId="7" fillId="2" borderId="6" xfId="4" applyFont="1" applyFill="1" applyBorder="1" applyAlignment="1">
      <alignment horizontal="left" vertical="center" wrapText="1"/>
    </xf>
    <xf numFmtId="0" fontId="6" fillId="2" borderId="7" xfId="2" applyNumberFormat="1" applyFont="1" applyFill="1" applyBorder="1" applyAlignment="1" applyProtection="1">
      <alignment vertical="center"/>
    </xf>
    <xf numFmtId="0" fontId="12" fillId="2" borderId="8" xfId="2" applyNumberFormat="1" applyFont="1" applyFill="1" applyBorder="1" applyAlignment="1" applyProtection="1">
      <alignment horizontal="center" vertical="center"/>
    </xf>
    <xf numFmtId="0" fontId="12" fillId="2" borderId="5" xfId="2" applyFont="1" applyFill="1" applyBorder="1" applyAlignment="1" applyProtection="1"/>
    <xf numFmtId="0" fontId="6" fillId="2" borderId="9" xfId="2" applyNumberFormat="1" applyFont="1" applyFill="1" applyBorder="1" applyAlignment="1" applyProtection="1">
      <alignment horizontal="center" vertical="center"/>
    </xf>
    <xf numFmtId="0" fontId="6" fillId="2" borderId="16" xfId="2" applyNumberFormat="1" applyFont="1" applyFill="1" applyBorder="1" applyAlignment="1" applyProtection="1">
      <alignment horizontal="center" vertical="center"/>
    </xf>
    <xf numFmtId="0" fontId="7" fillId="2" borderId="10" xfId="4" applyFont="1" applyFill="1" applyBorder="1" applyAlignment="1">
      <alignment horizontal="left" vertical="center"/>
    </xf>
    <xf numFmtId="0" fontId="6" fillId="2" borderId="11" xfId="2" applyNumberFormat="1" applyFont="1" applyFill="1" applyBorder="1" applyAlignment="1" applyProtection="1">
      <alignment horizontal="center" vertical="center"/>
    </xf>
    <xf numFmtId="0" fontId="7" fillId="2" borderId="11" xfId="4" applyFont="1" applyFill="1" applyBorder="1" applyAlignment="1">
      <alignment horizontal="left" vertical="center"/>
    </xf>
    <xf numFmtId="0" fontId="7" fillId="2" borderId="9" xfId="4" applyFont="1" applyFill="1" applyBorder="1" applyAlignment="1">
      <alignment horizontal="left" vertical="center"/>
    </xf>
    <xf numFmtId="0" fontId="7" fillId="2" borderId="4" xfId="2" applyNumberFormat="1" applyFont="1" applyFill="1" applyBorder="1" applyAlignment="1" applyProtection="1">
      <alignment horizontal="center" vertical="center"/>
    </xf>
    <xf numFmtId="0" fontId="6" fillId="2" borderId="5" xfId="2" applyFont="1" applyFill="1" applyBorder="1" applyAlignment="1" applyProtection="1">
      <alignment horizontal="right" vertical="center" wrapText="1"/>
    </xf>
    <xf numFmtId="0" fontId="6" fillId="2" borderId="5" xfId="2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2" borderId="12" xfId="2" applyNumberFormat="1" applyFont="1" applyFill="1" applyBorder="1" applyAlignment="1" applyProtection="1">
      <alignment horizontal="center" vertical="center"/>
    </xf>
    <xf numFmtId="0" fontId="10" fillId="0" borderId="0" xfId="3" applyFill="1" applyBorder="1" applyAlignment="1" applyProtection="1">
      <alignment horizontal="center" vertical="center"/>
    </xf>
    <xf numFmtId="0" fontId="3" fillId="0" borderId="0" xfId="2" applyFill="1" applyBorder="1" applyAlignment="1">
      <alignment horizontal="center" vertical="center"/>
    </xf>
    <xf numFmtId="0" fontId="7" fillId="2" borderId="0" xfId="2" applyFont="1" applyFill="1" applyBorder="1" applyAlignment="1">
      <alignment vertical="center"/>
    </xf>
    <xf numFmtId="0" fontId="3" fillId="2" borderId="0" xfId="2" applyFill="1" applyBorder="1" applyAlignment="1">
      <alignment vertical="center"/>
    </xf>
    <xf numFmtId="0" fontId="7" fillId="2" borderId="0" xfId="2" applyFont="1" applyFill="1" applyBorder="1" applyAlignment="1">
      <alignment vertical="center" wrapText="1"/>
    </xf>
    <xf numFmtId="0" fontId="3" fillId="2" borderId="2" xfId="2" applyFill="1" applyBorder="1" applyAlignment="1">
      <alignment vertical="center"/>
    </xf>
    <xf numFmtId="0" fontId="6" fillId="0" borderId="36" xfId="2" applyNumberFormat="1" applyFont="1" applyFill="1" applyBorder="1" applyAlignment="1" applyProtection="1">
      <alignment vertical="center"/>
    </xf>
    <xf numFmtId="0" fontId="6" fillId="0" borderId="37" xfId="2" applyNumberFormat="1" applyFont="1" applyFill="1" applyBorder="1" applyAlignment="1" applyProtection="1">
      <alignment vertical="center"/>
    </xf>
    <xf numFmtId="0" fontId="8" fillId="2" borderId="66" xfId="2" applyNumberFormat="1" applyFont="1" applyFill="1" applyBorder="1" applyAlignment="1" applyProtection="1">
      <alignment horizontal="center" vertical="center"/>
    </xf>
    <xf numFmtId="0" fontId="8" fillId="2" borderId="68" xfId="2" applyNumberFormat="1" applyFont="1" applyFill="1" applyBorder="1" applyAlignment="1" applyProtection="1">
      <alignment horizontal="center" vertical="center"/>
    </xf>
    <xf numFmtId="0" fontId="8" fillId="2" borderId="70" xfId="2" applyNumberFormat="1" applyFont="1" applyFill="1" applyBorder="1" applyAlignment="1" applyProtection="1">
      <alignment horizontal="center" vertical="center"/>
    </xf>
    <xf numFmtId="0" fontId="8" fillId="2" borderId="34" xfId="2" applyNumberFormat="1" applyFont="1" applyFill="1" applyBorder="1" applyAlignment="1" applyProtection="1">
      <alignment vertical="center"/>
    </xf>
    <xf numFmtId="0" fontId="8" fillId="2" borderId="71" xfId="2" applyNumberFormat="1" applyFont="1" applyFill="1" applyBorder="1" applyAlignment="1" applyProtection="1">
      <alignment horizontal="center" vertical="center"/>
    </xf>
    <xf numFmtId="0" fontId="8" fillId="2" borderId="35" xfId="2" applyNumberFormat="1" applyFont="1" applyFill="1" applyBorder="1" applyAlignment="1" applyProtection="1">
      <alignment horizontal="center" vertical="center"/>
    </xf>
    <xf numFmtId="0" fontId="8" fillId="2" borderId="74" xfId="2" applyNumberFormat="1" applyFont="1" applyFill="1" applyBorder="1" applyAlignment="1" applyProtection="1">
      <alignment horizontal="center" vertical="center"/>
    </xf>
    <xf numFmtId="0" fontId="6" fillId="2" borderId="10" xfId="2" applyNumberFormat="1" applyFont="1" applyFill="1" applyBorder="1" applyAlignment="1" applyProtection="1">
      <alignment horizontal="center" vertical="center"/>
    </xf>
    <xf numFmtId="0" fontId="11" fillId="2" borderId="12" xfId="4" applyFont="1" applyFill="1" applyBorder="1" applyAlignment="1">
      <alignment horizontal="left" vertical="center"/>
    </xf>
    <xf numFmtId="0" fontId="7" fillId="2" borderId="12" xfId="4" applyFont="1" applyFill="1" applyBorder="1" applyAlignment="1">
      <alignment horizontal="center" vertical="center"/>
    </xf>
    <xf numFmtId="4" fontId="3" fillId="0" borderId="0" xfId="2" applyNumberFormat="1" applyFill="1" applyAlignment="1">
      <alignment horizontal="center" vertical="center"/>
    </xf>
    <xf numFmtId="0" fontId="2" fillId="0" borderId="0" xfId="2" applyFont="1" applyFill="1" applyAlignment="1">
      <alignment horizontal="left" vertical="center" wrapText="1"/>
    </xf>
    <xf numFmtId="0" fontId="2" fillId="0" borderId="0" xfId="2" applyFont="1" applyFill="1" applyAlignment="1">
      <alignment horizontal="left" vertical="center"/>
    </xf>
    <xf numFmtId="0" fontId="2" fillId="0" borderId="0" xfId="2" applyFont="1" applyFill="1" applyAlignment="1">
      <alignment horizontal="left" vertical="center" wrapText="1"/>
    </xf>
    <xf numFmtId="0" fontId="2" fillId="0" borderId="0" xfId="2" applyFont="1" applyFill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8" fillId="2" borderId="36" xfId="2" applyNumberFormat="1" applyFont="1" applyFill="1" applyBorder="1" applyAlignment="1" applyProtection="1">
      <alignment horizontal="center" vertical="center"/>
    </xf>
    <xf numFmtId="0" fontId="7" fillId="2" borderId="0" xfId="4" applyFont="1" applyFill="1" applyBorder="1" applyAlignment="1">
      <alignment horizontal="left" vertical="center"/>
    </xf>
    <xf numFmtId="165" fontId="9" fillId="2" borderId="77" xfId="2" applyNumberFormat="1" applyFont="1" applyFill="1" applyBorder="1" applyAlignment="1" applyProtection="1">
      <alignment horizontal="center" vertical="center"/>
    </xf>
    <xf numFmtId="4" fontId="7" fillId="2" borderId="6" xfId="2" applyNumberFormat="1" applyFont="1" applyFill="1" applyBorder="1" applyAlignment="1" applyProtection="1">
      <alignment horizontal="center" vertical="center"/>
    </xf>
    <xf numFmtId="4" fontId="7" fillId="2" borderId="3" xfId="2" applyNumberFormat="1" applyFont="1" applyFill="1" applyBorder="1" applyAlignment="1" applyProtection="1">
      <alignment horizontal="center" vertical="center"/>
    </xf>
    <xf numFmtId="0" fontId="7" fillId="2" borderId="5" xfId="2" applyFont="1" applyFill="1" applyBorder="1" applyAlignment="1" applyProtection="1"/>
    <xf numFmtId="4" fontId="7" fillId="2" borderId="10" xfId="2" applyNumberFormat="1" applyFont="1" applyFill="1" applyBorder="1" applyAlignment="1" applyProtection="1">
      <alignment horizontal="center" vertical="center"/>
    </xf>
    <xf numFmtId="4" fontId="7" fillId="2" borderId="0" xfId="2" applyNumberFormat="1" applyFont="1" applyFill="1" applyBorder="1" applyAlignment="1" applyProtection="1">
      <alignment horizontal="center" vertical="center"/>
    </xf>
    <xf numFmtId="165" fontId="7" fillId="2" borderId="0" xfId="2" applyNumberFormat="1" applyFont="1" applyFill="1" applyBorder="1" applyAlignment="1" applyProtection="1">
      <alignment horizontal="center" vertical="center"/>
    </xf>
    <xf numFmtId="165" fontId="7" fillId="2" borderId="37" xfId="2" applyNumberFormat="1" applyFont="1" applyFill="1" applyBorder="1" applyAlignment="1" applyProtection="1">
      <alignment horizontal="center" vertical="center"/>
    </xf>
    <xf numFmtId="4" fontId="7" fillId="2" borderId="9" xfId="2" applyNumberFormat="1" applyFont="1" applyFill="1" applyBorder="1" applyAlignment="1" applyProtection="1">
      <alignment horizontal="center" vertical="center"/>
    </xf>
    <xf numFmtId="4" fontId="7" fillId="2" borderId="11" xfId="2" applyNumberFormat="1" applyFont="1" applyFill="1" applyBorder="1" applyAlignment="1" applyProtection="1">
      <alignment horizontal="center" vertical="center"/>
    </xf>
    <xf numFmtId="4" fontId="7" fillId="0" borderId="0" xfId="2" applyNumberFormat="1" applyFont="1" applyFill="1" applyAlignment="1">
      <alignment vertical="center"/>
    </xf>
    <xf numFmtId="0" fontId="2" fillId="0" borderId="0" xfId="2" applyFont="1" applyFill="1" applyAlignment="1">
      <alignment horizontal="left" vertical="center" wrapText="1"/>
    </xf>
    <xf numFmtId="0" fontId="2" fillId="0" borderId="0" xfId="2" applyFont="1" applyFill="1" applyAlignment="1">
      <alignment horizontal="left" vertical="center"/>
    </xf>
    <xf numFmtId="176" fontId="4" fillId="4" borderId="0" xfId="0" applyNumberFormat="1" applyFont="1" applyFill="1" applyBorder="1" applyAlignment="1">
      <alignment horizontal="center"/>
    </xf>
    <xf numFmtId="0" fontId="38" fillId="0" borderId="0" xfId="63" applyFont="1" applyAlignment="1">
      <alignment horizontal="center" wrapText="1"/>
    </xf>
    <xf numFmtId="0" fontId="40" fillId="0" borderId="0" xfId="63" applyFont="1" applyAlignment="1">
      <alignment horizontal="center" wrapText="1"/>
    </xf>
    <xf numFmtId="0" fontId="39" fillId="0" borderId="0" xfId="63" applyFont="1" applyBorder="1" applyAlignment="1">
      <alignment horizontal="center" vertical="center" wrapText="1"/>
    </xf>
    <xf numFmtId="164" fontId="4" fillId="2" borderId="6" xfId="63" applyNumberFormat="1" applyFont="1" applyFill="1" applyBorder="1" applyAlignment="1">
      <alignment horizontal="center" vertical="center" wrapText="1"/>
    </xf>
    <xf numFmtId="0" fontId="4" fillId="0" borderId="3" xfId="63" applyFont="1" applyBorder="1" applyAlignment="1">
      <alignment horizontal="center" vertical="center" wrapText="1"/>
    </xf>
    <xf numFmtId="164" fontId="4" fillId="2" borderId="3" xfId="63" applyNumberFormat="1" applyFont="1" applyFill="1" applyBorder="1" applyAlignment="1">
      <alignment horizontal="center" vertical="center" wrapText="1"/>
    </xf>
    <xf numFmtId="0" fontId="4" fillId="0" borderId="15" xfId="63" applyFont="1" applyBorder="1" applyAlignment="1">
      <alignment horizontal="center" vertical="center" wrapText="1"/>
    </xf>
    <xf numFmtId="177" fontId="4" fillId="0" borderId="15" xfId="0" applyNumberFormat="1" applyFont="1" applyFill="1" applyBorder="1" applyAlignment="1">
      <alignment horizontal="center" vertical="center"/>
    </xf>
    <xf numFmtId="0" fontId="4" fillId="0" borderId="58" xfId="63" applyFont="1" applyBorder="1" applyAlignment="1">
      <alignment horizontal="center" vertical="center" wrapText="1"/>
    </xf>
    <xf numFmtId="0" fontId="18" fillId="0" borderId="58" xfId="63" applyFont="1" applyBorder="1" applyAlignment="1">
      <alignment horizontal="center" vertical="center" wrapText="1"/>
    </xf>
    <xf numFmtId="164" fontId="4" fillId="2" borderId="78" xfId="63" applyNumberFormat="1" applyFont="1" applyFill="1" applyBorder="1" applyAlignment="1">
      <alignment horizontal="center" vertical="center" wrapText="1"/>
    </xf>
    <xf numFmtId="177" fontId="4" fillId="0" borderId="6" xfId="0" applyNumberFormat="1" applyFont="1" applyFill="1" applyBorder="1" applyAlignment="1">
      <alignment horizontal="center" vertical="center"/>
    </xf>
    <xf numFmtId="0" fontId="6" fillId="2" borderId="5" xfId="2" applyFont="1" applyFill="1" applyBorder="1" applyAlignment="1" applyProtection="1">
      <alignment horizontal="center" vertical="center" wrapText="1"/>
    </xf>
    <xf numFmtId="0" fontId="4" fillId="0" borderId="0" xfId="63" applyFont="1" applyBorder="1" applyAlignment="1">
      <alignment horizontal="center" vertical="center" wrapText="1"/>
    </xf>
    <xf numFmtId="164" fontId="4" fillId="2" borderId="0" xfId="63" applyNumberFormat="1" applyFont="1" applyFill="1" applyBorder="1" applyAlignment="1">
      <alignment horizontal="center" vertical="center" wrapText="1"/>
    </xf>
    <xf numFmtId="0" fontId="18" fillId="0" borderId="0" xfId="63" applyFont="1" applyBorder="1" applyAlignment="1">
      <alignment horizontal="center" vertical="center" wrapText="1"/>
    </xf>
    <xf numFmtId="164" fontId="18" fillId="2" borderId="0" xfId="63" applyNumberFormat="1" applyFont="1" applyFill="1" applyBorder="1" applyAlignment="1">
      <alignment horizontal="center" vertical="center" wrapText="1"/>
    </xf>
    <xf numFmtId="0" fontId="38" fillId="0" borderId="0" xfId="63" applyFont="1" applyBorder="1" applyAlignment="1">
      <alignment horizontal="center" wrapText="1"/>
    </xf>
    <xf numFmtId="177" fontId="4" fillId="0" borderId="0" xfId="0" applyNumberFormat="1" applyFont="1" applyFill="1" applyBorder="1" applyAlignment="1">
      <alignment horizontal="center" vertical="center"/>
    </xf>
    <xf numFmtId="0" fontId="7" fillId="2" borderId="10" xfId="4" applyFont="1" applyFill="1" applyBorder="1" applyAlignment="1">
      <alignment horizontal="left" vertical="center" wrapText="1"/>
    </xf>
    <xf numFmtId="4" fontId="7" fillId="2" borderId="58" xfId="2" applyNumberFormat="1" applyFont="1" applyFill="1" applyBorder="1" applyAlignment="1" applyProtection="1">
      <alignment horizontal="center" vertical="center"/>
    </xf>
    <xf numFmtId="4" fontId="7" fillId="2" borderId="79" xfId="2" applyNumberFormat="1" applyFont="1" applyFill="1" applyBorder="1" applyAlignment="1" applyProtection="1">
      <alignment horizontal="center" vertical="center"/>
    </xf>
    <xf numFmtId="0" fontId="6" fillId="2" borderId="12" xfId="2" applyFont="1" applyFill="1" applyBorder="1" applyAlignment="1" applyProtection="1">
      <alignment horizontal="right" vertical="center" wrapText="1"/>
    </xf>
    <xf numFmtId="165" fontId="6" fillId="2" borderId="11" xfId="2" applyNumberFormat="1" applyFont="1" applyFill="1" applyBorder="1" applyAlignment="1" applyProtection="1">
      <alignment vertical="center"/>
    </xf>
    <xf numFmtId="177" fontId="7" fillId="0" borderId="6" xfId="0" applyNumberFormat="1" applyFont="1" applyFill="1" applyBorder="1" applyAlignment="1">
      <alignment horizontal="center" vertical="center"/>
    </xf>
    <xf numFmtId="177" fontId="7" fillId="0" borderId="10" xfId="0" applyNumberFormat="1" applyFont="1" applyFill="1" applyBorder="1" applyAlignment="1">
      <alignment horizontal="center" vertical="center"/>
    </xf>
    <xf numFmtId="177" fontId="7" fillId="0" borderId="69" xfId="0" applyNumberFormat="1" applyFont="1" applyFill="1" applyBorder="1" applyAlignment="1">
      <alignment horizontal="center" vertical="center"/>
    </xf>
    <xf numFmtId="177" fontId="7" fillId="0" borderId="72" xfId="0" applyNumberFormat="1" applyFont="1" applyFill="1" applyBorder="1" applyAlignment="1">
      <alignment horizontal="center" vertical="center"/>
    </xf>
    <xf numFmtId="0" fontId="8" fillId="2" borderId="75" xfId="2" applyNumberFormat="1" applyFont="1" applyFill="1" applyBorder="1" applyAlignment="1" applyProtection="1">
      <alignment vertical="center"/>
    </xf>
    <xf numFmtId="0" fontId="6" fillId="2" borderId="76" xfId="2" applyNumberFormat="1" applyFont="1" applyFill="1" applyBorder="1" applyAlignment="1" applyProtection="1">
      <alignment vertical="center"/>
    </xf>
    <xf numFmtId="165" fontId="6" fillId="2" borderId="73" xfId="2" applyNumberFormat="1" applyFont="1" applyFill="1" applyBorder="1" applyAlignment="1" applyProtection="1">
      <alignment vertical="center"/>
    </xf>
    <xf numFmtId="177" fontId="6" fillId="0" borderId="67" xfId="0" applyNumberFormat="1" applyFont="1" applyFill="1" applyBorder="1" applyAlignment="1">
      <alignment horizontal="center" vertical="center"/>
    </xf>
    <xf numFmtId="0" fontId="7" fillId="0" borderId="6" xfId="4" applyFont="1" applyFill="1" applyBorder="1" applyAlignment="1">
      <alignment horizontal="left" vertical="center"/>
    </xf>
    <xf numFmtId="0" fontId="7" fillId="0" borderId="6" xfId="4" applyFont="1" applyFill="1" applyBorder="1" applyAlignment="1">
      <alignment horizontal="center" vertical="center"/>
    </xf>
    <xf numFmtId="4" fontId="7" fillId="0" borderId="6" xfId="2" applyNumberFormat="1" applyFont="1" applyFill="1" applyBorder="1" applyAlignment="1" applyProtection="1">
      <alignment horizontal="center" vertical="center"/>
    </xf>
    <xf numFmtId="0" fontId="8" fillId="0" borderId="68" xfId="2" applyNumberFormat="1" applyFont="1" applyFill="1" applyBorder="1" applyAlignment="1" applyProtection="1">
      <alignment horizontal="center" vertical="center"/>
    </xf>
    <xf numFmtId="0" fontId="6" fillId="0" borderId="9" xfId="2" applyNumberFormat="1" applyFont="1" applyFill="1" applyBorder="1" applyAlignment="1" applyProtection="1">
      <alignment horizontal="center" vertical="center"/>
    </xf>
    <xf numFmtId="164" fontId="7" fillId="0" borderId="0" xfId="2" applyNumberFormat="1" applyFont="1" applyFill="1" applyAlignment="1">
      <alignment vertical="center"/>
    </xf>
    <xf numFmtId="177" fontId="18" fillId="0" borderId="0" xfId="0" applyNumberFormat="1" applyFont="1" applyFill="1" applyBorder="1" applyAlignment="1">
      <alignment horizontal="center" vertical="center"/>
    </xf>
    <xf numFmtId="0" fontId="40" fillId="0" borderId="0" xfId="63" applyFont="1" applyAlignment="1">
      <alignment horizontal="center" wrapText="1"/>
    </xf>
    <xf numFmtId="0" fontId="2" fillId="0" borderId="0" xfId="0" applyFont="1" applyFill="1" applyBorder="1" applyAlignment="1">
      <alignment horizontal="center" vertical="center" wrapText="1"/>
    </xf>
    <xf numFmtId="0" fontId="40" fillId="0" borderId="0" xfId="63" applyFont="1" applyBorder="1" applyAlignment="1">
      <alignment horizontal="center" wrapText="1"/>
    </xf>
    <xf numFmtId="0" fontId="2" fillId="0" borderId="0" xfId="2" applyFont="1" applyFill="1" applyAlignment="1">
      <alignment horizontal="left" vertical="center" wrapText="1"/>
    </xf>
    <xf numFmtId="0" fontId="6" fillId="2" borderId="5" xfId="2" applyFont="1" applyFill="1" applyBorder="1" applyAlignment="1" applyProtection="1">
      <alignment horizontal="center" vertical="center" wrapText="1"/>
    </xf>
    <xf numFmtId="4" fontId="37" fillId="2" borderId="13" xfId="2" applyNumberFormat="1" applyFont="1" applyFill="1" applyBorder="1" applyAlignment="1">
      <alignment horizontal="center" vertical="center"/>
    </xf>
    <xf numFmtId="4" fontId="37" fillId="2" borderId="14" xfId="2" applyNumberFormat="1" applyFont="1" applyFill="1" applyBorder="1" applyAlignment="1">
      <alignment horizontal="center" vertical="center"/>
    </xf>
    <xf numFmtId="0" fontId="2" fillId="0" borderId="0" xfId="2" applyFont="1" applyFill="1" applyAlignment="1">
      <alignment horizontal="left" vertical="center"/>
    </xf>
    <xf numFmtId="0" fontId="6" fillId="0" borderId="59" xfId="2" applyFont="1" applyFill="1" applyBorder="1" applyAlignment="1" applyProtection="1">
      <alignment horizontal="center" vertical="center" textRotation="90" wrapText="1"/>
    </xf>
    <xf numFmtId="0" fontId="6" fillId="0" borderId="63" xfId="2" applyFont="1" applyFill="1" applyBorder="1" applyAlignment="1" applyProtection="1">
      <alignment horizontal="center" vertical="center" textRotation="90" wrapText="1"/>
    </xf>
    <xf numFmtId="0" fontId="6" fillId="0" borderId="60" xfId="2" applyFont="1" applyFill="1" applyBorder="1" applyAlignment="1" applyProtection="1">
      <alignment horizontal="center" vertical="center" textRotation="90" wrapText="1"/>
    </xf>
    <xf numFmtId="0" fontId="6" fillId="0" borderId="64" xfId="2" applyFont="1" applyFill="1" applyBorder="1" applyAlignment="1" applyProtection="1">
      <alignment horizontal="center" vertical="center" textRotation="90" wrapText="1"/>
    </xf>
    <xf numFmtId="0" fontId="6" fillId="0" borderId="60" xfId="2" applyFont="1" applyFill="1" applyBorder="1" applyAlignment="1" applyProtection="1">
      <alignment horizontal="center" vertical="center" wrapText="1"/>
    </xf>
    <xf numFmtId="0" fontId="6" fillId="0" borderId="64" xfId="2" applyFont="1" applyFill="1" applyBorder="1" applyAlignment="1" applyProtection="1">
      <alignment horizontal="center" vertical="center" wrapText="1"/>
    </xf>
    <xf numFmtId="0" fontId="6" fillId="0" borderId="60" xfId="2" applyFont="1" applyFill="1" applyBorder="1" applyAlignment="1" applyProtection="1">
      <alignment horizontal="center" vertical="center"/>
    </xf>
    <xf numFmtId="0" fontId="6" fillId="0" borderId="64" xfId="2" applyFont="1" applyFill="1" applyBorder="1" applyAlignment="1" applyProtection="1">
      <alignment horizontal="center" vertical="center"/>
    </xf>
    <xf numFmtId="4" fontId="6" fillId="2" borderId="61" xfId="2" applyNumberFormat="1" applyFont="1" applyFill="1" applyBorder="1" applyAlignment="1" applyProtection="1">
      <alignment horizontal="center" vertical="center"/>
    </xf>
    <xf numFmtId="4" fontId="6" fillId="2" borderId="1" xfId="2" applyNumberFormat="1" applyFont="1" applyFill="1" applyBorder="1" applyAlignment="1" applyProtection="1">
      <alignment horizontal="center" vertical="center"/>
    </xf>
    <xf numFmtId="4" fontId="6" fillId="0" borderId="61" xfId="2" applyNumberFormat="1" applyFont="1" applyFill="1" applyBorder="1" applyAlignment="1" applyProtection="1">
      <alignment horizontal="center" vertical="center"/>
    </xf>
    <xf numFmtId="4" fontId="6" fillId="0" borderId="1" xfId="2" applyNumberFormat="1" applyFont="1" applyFill="1" applyBorder="1" applyAlignment="1" applyProtection="1">
      <alignment horizontal="center" vertical="center"/>
    </xf>
    <xf numFmtId="4" fontId="6" fillId="0" borderId="62" xfId="2" applyNumberFormat="1" applyFont="1" applyFill="1" applyBorder="1" applyAlignment="1" applyProtection="1">
      <alignment horizontal="center" vertical="center"/>
    </xf>
    <xf numFmtId="4" fontId="6" fillId="0" borderId="65" xfId="2" applyNumberFormat="1" applyFont="1" applyFill="1" applyBorder="1" applyAlignment="1" applyProtection="1">
      <alignment horizontal="center" vertical="center"/>
    </xf>
    <xf numFmtId="0" fontId="3" fillId="0" borderId="0" xfId="6" applyBorder="1" applyAlignment="1">
      <alignment horizontal="center"/>
    </xf>
    <xf numFmtId="0" fontId="19" fillId="0" borderId="38" xfId="0" applyFont="1" applyBorder="1" applyAlignment="1">
      <alignment horizontal="center" vertical="center"/>
    </xf>
    <xf numFmtId="0" fontId="19" fillId="0" borderId="39" xfId="0" applyFont="1" applyBorder="1" applyAlignment="1">
      <alignment horizontal="center" vertical="center"/>
    </xf>
    <xf numFmtId="0" fontId="19" fillId="0" borderId="40" xfId="0" applyFont="1" applyBorder="1" applyAlignment="1">
      <alignment horizontal="center" vertical="center"/>
    </xf>
    <xf numFmtId="0" fontId="3" fillId="0" borderId="43" xfId="6" applyFont="1" applyBorder="1" applyAlignment="1">
      <alignment horizontal="center" wrapText="1"/>
    </xf>
    <xf numFmtId="0" fontId="3" fillId="0" borderId="24" xfId="6" applyFont="1" applyBorder="1" applyAlignment="1">
      <alignment horizontal="center" wrapText="1"/>
    </xf>
    <xf numFmtId="0" fontId="5" fillId="0" borderId="38" xfId="7" applyFont="1" applyBorder="1" applyAlignment="1">
      <alignment horizontal="right" vertical="center"/>
    </xf>
    <xf numFmtId="4" fontId="5" fillId="0" borderId="39" xfId="6" applyNumberFormat="1" applyFont="1" applyBorder="1" applyAlignment="1">
      <alignment horizontal="center" vertical="center"/>
    </xf>
    <xf numFmtId="0" fontId="5" fillId="0" borderId="39" xfId="6" applyFont="1" applyBorder="1" applyAlignment="1">
      <alignment horizontal="left" vertical="center"/>
    </xf>
    <xf numFmtId="2" fontId="35" fillId="0" borderId="17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5" fillId="0" borderId="38" xfId="6" applyFont="1" applyBorder="1" applyAlignment="1">
      <alignment horizontal="right"/>
    </xf>
    <xf numFmtId="0" fontId="5" fillId="0" borderId="39" xfId="6" applyFont="1" applyBorder="1" applyAlignment="1">
      <alignment horizontal="right"/>
    </xf>
    <xf numFmtId="4" fontId="33" fillId="0" borderId="0" xfId="6" applyNumberFormat="1" applyFont="1" applyBorder="1" applyAlignment="1">
      <alignment horizontal="center"/>
    </xf>
    <xf numFmtId="0" fontId="5" fillId="0" borderId="17" xfId="7" applyFont="1" applyBorder="1" applyAlignment="1">
      <alignment horizontal="right" vertical="center"/>
    </xf>
    <xf numFmtId="4" fontId="4" fillId="0" borderId="0" xfId="6" applyNumberFormat="1" applyFont="1" applyBorder="1" applyAlignment="1">
      <alignment horizontal="center" vertical="center"/>
    </xf>
    <xf numFmtId="4" fontId="4" fillId="2" borderId="0" xfId="6" applyNumberFormat="1" applyFont="1" applyFill="1" applyBorder="1" applyAlignment="1">
      <alignment horizontal="center" vertical="center"/>
    </xf>
    <xf numFmtId="170" fontId="6" fillId="0" borderId="45" xfId="1" applyNumberFormat="1" applyFont="1" applyFill="1" applyBorder="1" applyAlignment="1" applyProtection="1">
      <alignment horizontal="center" vertical="center"/>
    </xf>
    <xf numFmtId="170" fontId="6" fillId="0" borderId="46" xfId="1" applyNumberFormat="1" applyFont="1" applyFill="1" applyBorder="1" applyAlignment="1" applyProtection="1">
      <alignment horizontal="center" vertical="center"/>
    </xf>
    <xf numFmtId="170" fontId="6" fillId="0" borderId="47" xfId="1" applyNumberFormat="1" applyFont="1" applyFill="1" applyBorder="1" applyAlignment="1" applyProtection="1">
      <alignment horizontal="center" vertical="center"/>
    </xf>
    <xf numFmtId="2" fontId="7" fillId="2" borderId="17" xfId="7" applyNumberFormat="1" applyFont="1" applyFill="1" applyBorder="1" applyAlignment="1" applyProtection="1">
      <alignment horizontal="left" wrapText="1"/>
    </xf>
    <xf numFmtId="2" fontId="7" fillId="2" borderId="0" xfId="7" applyNumberFormat="1" applyFont="1" applyFill="1" applyBorder="1" applyAlignment="1" applyProtection="1">
      <alignment horizontal="left" wrapText="1"/>
    </xf>
    <xf numFmtId="0" fontId="3" fillId="0" borderId="42" xfId="6" applyFont="1" applyBorder="1" applyAlignment="1">
      <alignment horizontal="center" wrapText="1"/>
    </xf>
    <xf numFmtId="0" fontId="3" fillId="0" borderId="52" xfId="6" applyFont="1" applyBorder="1" applyAlignment="1">
      <alignment horizontal="center" wrapText="1"/>
    </xf>
    <xf numFmtId="0" fontId="3" fillId="0" borderId="51" xfId="6" applyFont="1" applyBorder="1" applyAlignment="1">
      <alignment horizontal="center" wrapText="1"/>
    </xf>
  </cellXfs>
  <cellStyles count="151">
    <cellStyle name="Euro" xfId="17"/>
    <cellStyle name="Euro 2" xfId="23"/>
    <cellStyle name="Euro 3" xfId="55"/>
    <cellStyle name="Euro 4" xfId="71"/>
    <cellStyle name="Euro 5" xfId="107"/>
    <cellStyle name="Euro 6" xfId="123"/>
    <cellStyle name="Euro_Hoja2" xfId="100"/>
    <cellStyle name="F2" xfId="10"/>
    <cellStyle name="F2 2" xfId="24"/>
    <cellStyle name="F2 3" xfId="56"/>
    <cellStyle name="F2 4" xfId="72"/>
    <cellStyle name="F2 5" xfId="108"/>
    <cellStyle name="F2 6" xfId="124"/>
    <cellStyle name="F2_Hoja2" xfId="99"/>
    <cellStyle name="F3" xfId="11"/>
    <cellStyle name="F3 2" xfId="25"/>
    <cellStyle name="F3 3" xfId="57"/>
    <cellStyle name="F3 4" xfId="73"/>
    <cellStyle name="F3 5" xfId="109"/>
    <cellStyle name="F3 6" xfId="125"/>
    <cellStyle name="F3_Hoja2" xfId="98"/>
    <cellStyle name="F4" xfId="12"/>
    <cellStyle name="F4 2" xfId="26"/>
    <cellStyle name="F4 3" xfId="58"/>
    <cellStyle name="F4 4" xfId="74"/>
    <cellStyle name="F4 5" xfId="110"/>
    <cellStyle name="F4 6" xfId="126"/>
    <cellStyle name="F4_Hoja2" xfId="97"/>
    <cellStyle name="F5" xfId="13"/>
    <cellStyle name="F5 2" xfId="27"/>
    <cellStyle name="F5 3" xfId="59"/>
    <cellStyle name="F5 4" xfId="75"/>
    <cellStyle name="F5 5" xfId="111"/>
    <cellStyle name="F5 6" xfId="127"/>
    <cellStyle name="F5_Hoja2" xfId="96"/>
    <cellStyle name="F6" xfId="14"/>
    <cellStyle name="F6 2" xfId="28"/>
    <cellStyle name="F6 3" xfId="60"/>
    <cellStyle name="F6 4" xfId="76"/>
    <cellStyle name="F6 5" xfId="112"/>
    <cellStyle name="F6 6" xfId="128"/>
    <cellStyle name="F6_Hoja2" xfId="95"/>
    <cellStyle name="F7" xfId="15"/>
    <cellStyle name="F7 2" xfId="29"/>
    <cellStyle name="F7 3" xfId="61"/>
    <cellStyle name="F7 4" xfId="77"/>
    <cellStyle name="F7 5" xfId="113"/>
    <cellStyle name="F7 6" xfId="129"/>
    <cellStyle name="F7_Hoja2" xfId="94"/>
    <cellStyle name="F8" xfId="16"/>
    <cellStyle name="F8 2" xfId="30"/>
    <cellStyle name="F8 3" xfId="62"/>
    <cellStyle name="F8 4" xfId="78"/>
    <cellStyle name="F8 5" xfId="114"/>
    <cellStyle name="F8 6" xfId="130"/>
    <cellStyle name="F8_Hoja2" xfId="90"/>
    <cellStyle name="Hipervínculo" xfId="3" builtinId="8"/>
    <cellStyle name="Millares 2 2" xfId="136"/>
    <cellStyle name="Millares 2 3" xfId="138"/>
    <cellStyle name="Millares 2 4" xfId="140"/>
    <cellStyle name="Millares 5" xfId="143"/>
    <cellStyle name="Millares_A-Análisis de Precios" xfId="8"/>
    <cellStyle name="Moneda [0]" xfId="1" builtinId="7"/>
    <cellStyle name="Moneda 8" xfId="142"/>
    <cellStyle name="Normal" xfId="0" builtinId="0"/>
    <cellStyle name="Normal 10" xfId="89"/>
    <cellStyle name="Normal 11" xfId="31"/>
    <cellStyle name="Normal 12" xfId="32"/>
    <cellStyle name="Normal 13" xfId="88"/>
    <cellStyle name="Normal 14" xfId="87"/>
    <cellStyle name="Normal 15" xfId="86"/>
    <cellStyle name="Normal 16" xfId="85"/>
    <cellStyle name="Normal 17" xfId="84"/>
    <cellStyle name="Normal 18" xfId="79"/>
    <cellStyle name="Normal 19" xfId="122"/>
    <cellStyle name="Normal 2 10" xfId="63"/>
    <cellStyle name="Normal 2 11" xfId="80"/>
    <cellStyle name="Normal 2 12" xfId="115"/>
    <cellStyle name="Normal 2 13" xfId="131"/>
    <cellStyle name="Normal 2 14" xfId="137"/>
    <cellStyle name="Normal 2 15" xfId="139"/>
    <cellStyle name="Normal 2 16" xfId="141"/>
    <cellStyle name="Normal 2 17" xfId="148"/>
    <cellStyle name="Normal 2 18" xfId="147"/>
    <cellStyle name="Normal 2 2" xfId="106"/>
    <cellStyle name="Normal 2 2 2" xfId="18"/>
    <cellStyle name="Normal 2 2 2 2" xfId="34"/>
    <cellStyle name="Normal 2 2 2 3" xfId="145"/>
    <cellStyle name="Normal 2 2 2 4" xfId="146"/>
    <cellStyle name="Normal 2 2 3" xfId="64"/>
    <cellStyle name="Normal 2 2 4" xfId="81"/>
    <cellStyle name="Normal 2 2 5" xfId="116"/>
    <cellStyle name="Normal 2 2 6" xfId="132"/>
    <cellStyle name="Normal 2 2 7" xfId="144"/>
    <cellStyle name="Normal 2 2 8" xfId="149"/>
    <cellStyle name="Normal 2 2_Hoja2" xfId="70"/>
    <cellStyle name="Normal 2 3" xfId="21"/>
    <cellStyle name="Normal 2 3 2" xfId="35"/>
    <cellStyle name="Normal 2 3 3" xfId="65"/>
    <cellStyle name="Normal 2 3 4" xfId="82"/>
    <cellStyle name="Normal 2 3 5" xfId="117"/>
    <cellStyle name="Normal 2 3 6" xfId="133"/>
    <cellStyle name="Normal 2 3_Hoja2" xfId="101"/>
    <cellStyle name="Normal 2 4" xfId="22"/>
    <cellStyle name="Normal 2 4 2" xfId="36"/>
    <cellStyle name="Normal 2 4 3" xfId="66"/>
    <cellStyle name="Normal 2 4 4" xfId="83"/>
    <cellStyle name="Normal 2 4 5" xfId="118"/>
    <cellStyle name="Normal 2 4 6" xfId="134"/>
    <cellStyle name="Normal 2 4_Hoja2" xfId="102"/>
    <cellStyle name="Normal 2 5" xfId="33"/>
    <cellStyle name="Normal 2 6" xfId="37"/>
    <cellStyle name="Normal 2 7" xfId="38"/>
    <cellStyle name="Normal 2 8" xfId="39"/>
    <cellStyle name="Normal 2 9" xfId="40"/>
    <cellStyle name="Normal 3" xfId="19"/>
    <cellStyle name="Normal 3 2" xfId="41"/>
    <cellStyle name="Normal 3 3" xfId="42"/>
    <cellStyle name="Normal 3 4" xfId="43"/>
    <cellStyle name="Normal 3 5" xfId="44"/>
    <cellStyle name="Normal 3 6" xfId="45"/>
    <cellStyle name="Normal 3 7" xfId="46"/>
    <cellStyle name="Normal 3 8" xfId="47"/>
    <cellStyle name="Normal 3 9" xfId="48"/>
    <cellStyle name="Normal 4" xfId="20"/>
    <cellStyle name="Normal 4 2" xfId="49"/>
    <cellStyle name="Normal 4 3" xfId="67"/>
    <cellStyle name="Normal 4 4" xfId="91"/>
    <cellStyle name="Normal 4 5" xfId="119"/>
    <cellStyle name="Normal 4 6" xfId="135"/>
    <cellStyle name="Normal 4_Hoja2" xfId="103"/>
    <cellStyle name="Normal 5" xfId="120"/>
    <cellStyle name="Normal 5 2" xfId="50"/>
    <cellStyle name="Normal 5 3" xfId="68"/>
    <cellStyle name="Normal 5 4" xfId="92"/>
    <cellStyle name="Normal 6" xfId="121"/>
    <cellStyle name="Normal 6 2" xfId="51"/>
    <cellStyle name="Normal 6 3" xfId="69"/>
    <cellStyle name="Normal 6 4" xfId="93"/>
    <cellStyle name="Normal 7" xfId="52"/>
    <cellStyle name="Normal 8" xfId="53"/>
    <cellStyle name="Normal 9" xfId="54"/>
    <cellStyle name="Normal_Cantidades de obras" xfId="4"/>
    <cellStyle name="Normal_FACTOR" xfId="2"/>
    <cellStyle name="Normal_FACTOR (2)" xfId="6"/>
    <cellStyle name="Normal_HORMIGON B" xfId="9"/>
    <cellStyle name="Normal_Terraplén" xfId="7"/>
    <cellStyle name="Porcentual 2" xfId="150"/>
    <cellStyle name="Porcentual 5" xfId="5"/>
    <cellStyle name="Porcentual 8" xfId="104"/>
    <cellStyle name="Porcentual 9" xfId="105"/>
  </cellStyles>
  <dxfs count="0"/>
  <tableStyles count="0" defaultTableStyle="TableStyleMedium9" defaultPivotStyle="PivotStyleLight16"/>
  <colors>
    <mruColors>
      <color rgb="FFFF6600"/>
      <color rgb="FF990000"/>
      <color rgb="FF009999"/>
      <color rgb="FFCCFFFF"/>
      <color rgb="FFCC0066"/>
      <color rgb="FFFF33CC"/>
      <color rgb="FFA60A37"/>
      <color rgb="FF29978D"/>
      <color rgb="FFFF00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lang="es-ES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50"/>
              <a:t>PRESUPUESTO DE LA </a:t>
            </a:r>
          </a:p>
          <a:p>
            <a:pPr>
              <a:defRPr lang="es-ES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50"/>
              <a:t>MARGEN PARAGUAYA</a:t>
            </a:r>
          </a:p>
          <a:p>
            <a:pPr>
              <a:defRPr lang="es-ES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50"/>
              <a:t> Defensa</a:t>
            </a:r>
            <a:r>
              <a:rPr lang="es-ES" sz="1050" baseline="0"/>
              <a:t> de las Márgenes del Río Pilcomayo</a:t>
            </a:r>
          </a:p>
          <a:p>
            <a:pPr>
              <a:defRPr lang="es-ES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050" baseline="0"/>
              <a:t>Zona Pozo Hondo (Paraguay)</a:t>
            </a:r>
            <a:endParaRPr lang="es-ES" sz="1050"/>
          </a:p>
        </c:rich>
      </c:tx>
      <c:layout>
        <c:manualLayout>
          <c:xMode val="edge"/>
          <c:yMode val="edge"/>
          <c:x val="0.31620285874861681"/>
          <c:y val="1.4142101788590248E-2"/>
        </c:manualLayout>
      </c:layout>
      <c:spPr>
        <a:solidFill>
          <a:schemeClr val="bg1"/>
        </a:solidFill>
        <a:ln w="15875">
          <a:solidFill>
            <a:srgbClr val="000000"/>
          </a:solidFill>
        </a:ln>
      </c:spPr>
    </c:title>
    <c:plotArea>
      <c:layout>
        <c:manualLayout>
          <c:layoutTarget val="inner"/>
          <c:xMode val="edge"/>
          <c:yMode val="edge"/>
          <c:x val="0.25275719775088301"/>
          <c:y val="0.15811601939588071"/>
          <c:w val="0.63336012428134059"/>
          <c:h val="0.56699936613365265"/>
        </c:manualLayout>
      </c:layout>
      <c:barChart>
        <c:barDir val="col"/>
        <c:grouping val="clustered"/>
        <c:ser>
          <c:idx val="0"/>
          <c:order val="0"/>
          <c:tx>
            <c:strRef>
              <c:f>'Resumen Presup.'!$A$9</c:f>
              <c:strCache>
                <c:ptCount val="1"/>
                <c:pt idx="0">
                  <c:v>MARGEN PARAGUAYA - TRAMO RECTO AGUAS ARRIBA DEL PUENTE INTERNACIONAL Y ESTRIBO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50000"/>
                  </a:schemeClr>
                </a:gs>
              </a:gsLst>
              <a:lin ang="5400000" scaled="0"/>
            </a:gradFill>
            <a:ln w="12700">
              <a:solidFill>
                <a:srgbClr val="003300"/>
              </a:solidFill>
              <a:prstDash val="solid"/>
            </a:ln>
          </c:spPr>
          <c:dLbls>
            <c:numFmt formatCode="&quot;U$S&quot;\ #,##0.00\ " sourceLinked="0"/>
            <c:spPr>
              <a:noFill/>
              <a:ln w="25400">
                <a:noFill/>
              </a:ln>
            </c:spPr>
            <c:txPr>
              <a:bodyPr rot="-5400000" vert="horz" anchor="t" anchorCtr="0"/>
              <a:lstStyle/>
              <a:p>
                <a:pPr algn="ctr" rtl="1">
                  <a:defRPr lang="es-ES" sz="11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cat>
            <c:multiLvlStrRef>
              <c:f>'Resumen Presup.'!#REF!</c:f>
            </c:multiLvlStrRef>
          </c:cat>
          <c:val>
            <c:numRef>
              <c:f>'Resumen Presup.'!$B$9</c:f>
              <c:numCache>
                <c:formatCode>"U$S"\ #,##0.00\ </c:formatCode>
                <c:ptCount val="1"/>
                <c:pt idx="0">
                  <c:v>166355.71000000002</c:v>
                </c:pt>
              </c:numCache>
            </c:numRef>
          </c:val>
        </c:ser>
        <c:ser>
          <c:idx val="1"/>
          <c:order val="1"/>
          <c:tx>
            <c:strRef>
              <c:f>'Resumen Presup.'!$A$11</c:f>
              <c:strCache>
                <c:ptCount val="1"/>
                <c:pt idx="0">
                  <c:v>MARGEN PARAGUAYA -  ZONA DE MEANDROS</c:v>
                </c:pt>
              </c:strCache>
            </c:strRef>
          </c:tx>
          <c:spPr>
            <a:gradFill>
              <a:gsLst>
                <a:gs pos="0">
                  <a:srgbClr val="8064A2">
                    <a:lumMod val="75000"/>
                  </a:srgbClr>
                </a:gs>
                <a:gs pos="50000">
                  <a:srgbClr val="8064A2">
                    <a:lumMod val="60000"/>
                    <a:lumOff val="40000"/>
                  </a:srgbClr>
                </a:gs>
                <a:gs pos="100000">
                  <a:schemeClr val="accent4">
                    <a:lumMod val="50000"/>
                  </a:schemeClr>
                </a:gs>
              </a:gsLst>
              <a:lin ang="5400000" scaled="0"/>
            </a:gradFill>
            <a:ln w="12700">
              <a:solidFill>
                <a:schemeClr val="tx1"/>
              </a:solidFill>
              <a:prstDash val="solid"/>
            </a:ln>
          </c:spPr>
          <c:dLbls>
            <c:dLbl>
              <c:idx val="0"/>
              <c:layout>
                <c:manualLayout>
                  <c:x val="1.1245364115613226E-2"/>
                  <c:y val="0.32270125325243437"/>
                </c:manualLayout>
              </c:layout>
              <c:dLblPos val="outEnd"/>
              <c:showVal val="1"/>
            </c:dLbl>
            <c:numFmt formatCode="&quot;U$S&quot;\ #,##0.00\ " sourceLinked="0"/>
            <c:txPr>
              <a:bodyPr rot="-5400000" vert="horz"/>
              <a:lstStyle/>
              <a:p>
                <a:pPr>
                  <a:defRPr lang="es-ES" sz="1100" b="1"/>
                </a:pPr>
                <a:endParaRPr lang="es-ES"/>
              </a:p>
            </c:txPr>
            <c:dLblPos val="ctr"/>
            <c:showVal val="1"/>
          </c:dLbls>
          <c:cat>
            <c:multiLvlStrRef>
              <c:f>'Resumen Presup.'!#REF!</c:f>
            </c:multiLvlStrRef>
          </c:cat>
          <c:val>
            <c:numRef>
              <c:f>'Resumen Presup.'!$B$11</c:f>
              <c:numCache>
                <c:formatCode>"U$S"\ #,##0.00\ </c:formatCode>
                <c:ptCount val="1"/>
                <c:pt idx="0">
                  <c:v>128989.63</c:v>
                </c:pt>
              </c:numCache>
            </c:numRef>
          </c:val>
        </c:ser>
        <c:gapWidth val="107"/>
        <c:overlap val="-25"/>
        <c:axId val="104665856"/>
        <c:axId val="104667392"/>
      </c:barChart>
      <c:catAx>
        <c:axId val="104665856"/>
        <c:scaling>
          <c:orientation val="minMax"/>
        </c:scaling>
        <c:axPos val="b"/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4667392"/>
        <c:crosses val="autoZero"/>
        <c:auto val="1"/>
        <c:lblAlgn val="ctr"/>
        <c:lblOffset val="100"/>
        <c:tickMarkSkip val="10"/>
      </c:catAx>
      <c:valAx>
        <c:axId val="104667392"/>
        <c:scaling>
          <c:orientation val="minMax"/>
        </c:scaling>
        <c:axPos val="l"/>
        <c:majorGridlines>
          <c:spPr>
            <a:ln w="3175">
              <a:solidFill>
                <a:schemeClr val="tx1">
                  <a:lumMod val="50000"/>
                  <a:lumOff val="50000"/>
                </a:schemeClr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lang="es-ES"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 sz="1050"/>
                  <a:t>Presupuesto Defensas ($)</a:t>
                </a:r>
              </a:p>
            </c:rich>
          </c:tx>
          <c:layout>
            <c:manualLayout>
              <c:xMode val="edge"/>
              <c:yMode val="edge"/>
              <c:x val="8.9494296505516508E-3"/>
              <c:y val="0.19940888799156548"/>
            </c:manualLayout>
          </c:layout>
          <c:spPr>
            <a:noFill/>
            <a:ln w="25400">
              <a:noFill/>
            </a:ln>
          </c:spPr>
        </c:title>
        <c:numFmt formatCode="&quot;$&quot;\ #,##0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ES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46658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5842357453662693E-2"/>
          <c:y val="0.79380084310778265"/>
          <c:w val="0.90542397432109067"/>
          <c:h val="0.18376798036855441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ES" sz="10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zero"/>
  </c:chart>
  <c:spPr>
    <a:solidFill>
      <a:srgbClr val="FFFFFF"/>
    </a:solidFill>
    <a:ln w="9525">
      <a:noFill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&amp;C&amp;G</c:oddHeader>
    </c:headerFooter>
    <c:pageMargins b="0.98425196850393659" l="0.74803149606299435" r="0.74803149606299435" t="0.98425196850393659" header="0" footer="0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5</xdr:row>
      <xdr:rowOff>190499</xdr:rowOff>
    </xdr:from>
    <xdr:to>
      <xdr:col>4</xdr:col>
      <xdr:colOff>933450</xdr:colOff>
      <xdr:row>22</xdr:row>
      <xdr:rowOff>314325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mision%20Cuenca%20Rio%20Pilcomayo/07_Procesamientos%20C/Misi&#243;n%20La%20Paz%20(Argentina)/An&#225;lisis%20de%20Precios/An&#225;lisis%20de%20Precios%20Pilcomayo%20Argentina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istado de Items Arg"/>
      <sheetName val="Listado de Items Parag"/>
      <sheetName val="Coeficiente Resumen"/>
      <sheetName val="Mano de Obra"/>
      <sheetName val="Precios Básicos Materiales"/>
      <sheetName val="Costo Equipos"/>
      <sheetName val="Análisis Equipos"/>
      <sheetName val="1.1"/>
      <sheetName val="Exc"/>
      <sheetName val="1.2"/>
      <sheetName val="Geobolsas"/>
      <sheetName val="Geoceldas"/>
      <sheetName val="Geotextil"/>
      <sheetName val="Geotubos 1,5m2"/>
      <sheetName val="Geotubos 3m2"/>
      <sheetName val="3.1"/>
      <sheetName val="3.2"/>
      <sheetName val="AUX  AC Materiales"/>
      <sheetName val="AUX Suelo"/>
      <sheetName val="AUX Ejecución Hormigón"/>
      <sheetName val="Excavacion fundaciones"/>
      <sheetName val="AUX Dosaje Hormigón"/>
      <sheetName val="2.5"/>
      <sheetName val="2.6"/>
      <sheetName val="Cubierta flexible"/>
      <sheetName val="Colchonetas"/>
      <sheetName val="Hoja3"/>
    </sheetNames>
    <sheetDataSet>
      <sheetData sheetId="0">
        <row r="12">
          <cell r="H12">
            <v>17667.52</v>
          </cell>
        </row>
      </sheetData>
      <sheetData sheetId="1">
        <row r="12">
          <cell r="H12">
            <v>3926.1155555555556</v>
          </cell>
        </row>
        <row r="13">
          <cell r="H13">
            <v>19.682222222222222</v>
          </cell>
        </row>
        <row r="16">
          <cell r="H16">
            <v>231.19777777777779</v>
          </cell>
        </row>
        <row r="17">
          <cell r="H17">
            <v>43.677777777777777</v>
          </cell>
        </row>
        <row r="18">
          <cell r="H18">
            <v>2.971111111111111</v>
          </cell>
        </row>
        <row r="19">
          <cell r="H19">
            <v>101.4688888888889</v>
          </cell>
        </row>
        <row r="20">
          <cell r="H20">
            <v>87.793333333333337</v>
          </cell>
        </row>
        <row r="23">
          <cell r="H23">
            <v>2411.7466666666664</v>
          </cell>
        </row>
        <row r="24">
          <cell r="H24">
            <v>993.50666666666666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44"/>
  <sheetViews>
    <sheetView showGridLines="0" tabSelected="1" view="pageBreakPreview" topLeftCell="A6" zoomScaleNormal="100" zoomScaleSheetLayoutView="100" workbookViewId="0">
      <selection activeCell="A19" sqref="A19"/>
    </sheetView>
  </sheetViews>
  <sheetFormatPr baseColWidth="10" defaultRowHeight="15"/>
  <cols>
    <col min="1" max="1" width="49.28515625" customWidth="1"/>
    <col min="2" max="2" width="18.42578125" bestFit="1" customWidth="1"/>
    <col min="3" max="3" width="7" customWidth="1"/>
    <col min="4" max="4" width="49.28515625" customWidth="1"/>
    <col min="5" max="5" width="17.85546875" customWidth="1"/>
  </cols>
  <sheetData>
    <row r="1" spans="1:6" s="119" customFormat="1">
      <c r="A1" s="5"/>
      <c r="B1" s="5"/>
      <c r="E1" s="17"/>
    </row>
    <row r="2" spans="1:6" s="119" customFormat="1" ht="48.75" customHeight="1">
      <c r="A2" s="455" t="s">
        <v>146</v>
      </c>
      <c r="B2" s="455"/>
      <c r="C2" s="455"/>
      <c r="D2" s="455"/>
      <c r="E2" s="455"/>
    </row>
    <row r="3" spans="1:6" s="119" customFormat="1" ht="16.5" customHeight="1">
      <c r="A3" s="5"/>
      <c r="B3" s="5"/>
      <c r="C3" s="410"/>
      <c r="D3" s="411"/>
      <c r="E3" s="411"/>
    </row>
    <row r="4" spans="1:6" s="119" customFormat="1" ht="15" customHeight="1">
      <c r="A4" s="453" t="s">
        <v>145</v>
      </c>
      <c r="B4" s="453"/>
      <c r="C4" s="453"/>
      <c r="D4" s="453"/>
      <c r="E4" s="453"/>
    </row>
    <row r="6" spans="1:6" ht="17.25">
      <c r="A6" s="452"/>
      <c r="B6" s="452"/>
      <c r="C6" s="452"/>
      <c r="D6" s="452"/>
      <c r="E6" s="452"/>
      <c r="F6" s="413"/>
    </row>
    <row r="7" spans="1:6" ht="17.25">
      <c r="A7" s="413"/>
      <c r="B7" s="413"/>
      <c r="C7" s="413"/>
      <c r="D7" s="413"/>
      <c r="E7" s="413"/>
      <c r="F7" s="413"/>
    </row>
    <row r="8" spans="1:6" ht="15.75">
      <c r="A8" s="415"/>
      <c r="B8" s="418" t="s">
        <v>13</v>
      </c>
    </row>
    <row r="9" spans="1:6" ht="47.25" customHeight="1">
      <c r="A9" s="421" t="s">
        <v>142</v>
      </c>
      <c r="B9" s="424">
        <f>+'Presup Margen Parag Pte'!I27</f>
        <v>166355.71000000002</v>
      </c>
    </row>
    <row r="10" spans="1:6" ht="9.9499999999999993" customHeight="1">
      <c r="A10" s="422"/>
      <c r="B10" s="416"/>
    </row>
    <row r="11" spans="1:6" ht="30" customHeight="1">
      <c r="A11" s="421" t="s">
        <v>144</v>
      </c>
      <c r="B11" s="424">
        <f>+'Presup meandros Parag'!I27</f>
        <v>128989.63</v>
      </c>
    </row>
    <row r="12" spans="1:6" ht="15.75" thickBot="1">
      <c r="A12" s="417"/>
      <c r="B12" s="423"/>
    </row>
    <row r="13" spans="1:6" ht="29.25" customHeight="1" thickBot="1">
      <c r="A13" s="419" t="s">
        <v>147</v>
      </c>
      <c r="B13" s="420">
        <f>+SUM(B9:B11)</f>
        <v>295345.34000000003</v>
      </c>
    </row>
    <row r="14" spans="1:6" ht="9.9499999999999993" customHeight="1">
      <c r="A14" s="426"/>
      <c r="B14" s="427"/>
    </row>
    <row r="15" spans="1:6" ht="30" customHeight="1">
      <c r="A15" s="426"/>
      <c r="B15" s="427"/>
    </row>
    <row r="16" spans="1:6" ht="9.9499999999999993" customHeight="1">
      <c r="D16" s="414"/>
      <c r="E16" s="414"/>
    </row>
    <row r="17" spans="1:9" ht="15" customHeight="1">
      <c r="D17" s="413"/>
      <c r="E17" s="413"/>
    </row>
    <row r="18" spans="1:9" ht="17.25">
      <c r="A18" s="454"/>
      <c r="B18" s="454"/>
      <c r="C18" s="454"/>
      <c r="D18" s="454"/>
      <c r="E18" s="454"/>
    </row>
    <row r="19" spans="1:9" ht="15" customHeight="1">
      <c r="A19" s="430"/>
      <c r="B19" s="430"/>
      <c r="C19" s="430"/>
      <c r="D19" s="2"/>
      <c r="E19" s="2"/>
    </row>
    <row r="20" spans="1:9" ht="15.75">
      <c r="A20" s="426"/>
      <c r="B20" s="427"/>
      <c r="C20" s="2"/>
      <c r="D20" s="415"/>
      <c r="E20" s="427"/>
    </row>
    <row r="21" spans="1:9" ht="45" customHeight="1">
      <c r="A21" s="426"/>
      <c r="B21" s="427"/>
      <c r="C21" s="2"/>
      <c r="D21" s="426"/>
      <c r="E21" s="431"/>
    </row>
    <row r="22" spans="1:9" ht="9.9499999999999993" customHeight="1">
      <c r="A22" s="428"/>
      <c r="B22" s="429"/>
      <c r="C22" s="2"/>
      <c r="D22" s="428"/>
      <c r="E22" s="427"/>
    </row>
    <row r="23" spans="1:9" ht="30" customHeight="1">
      <c r="A23" s="426"/>
      <c r="B23" s="427"/>
      <c r="C23" s="2"/>
      <c r="D23" s="426"/>
      <c r="E23" s="431"/>
    </row>
    <row r="24" spans="1:9" ht="9.9499999999999993" customHeight="1">
      <c r="A24" s="426"/>
      <c r="B24" s="427"/>
      <c r="C24" s="2"/>
      <c r="D24" s="426"/>
      <c r="E24" s="427"/>
    </row>
    <row r="25" spans="1:9" ht="28.5" customHeight="1">
      <c r="A25" s="426"/>
      <c r="B25" s="427"/>
      <c r="C25" s="2"/>
      <c r="D25" s="426"/>
      <c r="E25" s="431"/>
    </row>
    <row r="26" spans="1:9" ht="9.9499999999999993" customHeight="1">
      <c r="A26" s="426"/>
      <c r="B26" s="427"/>
      <c r="C26" s="2"/>
      <c r="D26" s="2"/>
      <c r="E26" s="2"/>
    </row>
    <row r="27" spans="1:9" ht="30" customHeight="1">
      <c r="A27" s="426"/>
      <c r="B27" s="427"/>
      <c r="C27" s="2"/>
      <c r="D27" s="2"/>
      <c r="E27" s="2"/>
      <c r="I27" s="2"/>
    </row>
    <row r="28" spans="1:9">
      <c r="A28" s="2"/>
      <c r="B28" s="2"/>
      <c r="C28" s="2"/>
      <c r="D28" s="2"/>
      <c r="E28" s="2"/>
      <c r="I28" s="2"/>
    </row>
    <row r="29" spans="1:9">
      <c r="A29" s="2"/>
      <c r="B29" s="2"/>
      <c r="C29" s="2"/>
      <c r="D29" s="2"/>
      <c r="E29" s="2"/>
    </row>
    <row r="30" spans="1:9">
      <c r="A30" s="2"/>
      <c r="B30" s="2"/>
      <c r="C30" s="2"/>
      <c r="D30" s="2"/>
      <c r="E30" s="2"/>
    </row>
    <row r="31" spans="1:9">
      <c r="A31" s="2"/>
      <c r="B31" s="2"/>
      <c r="C31" s="2"/>
      <c r="D31" s="2"/>
      <c r="E31" s="2"/>
    </row>
    <row r="32" spans="1:9">
      <c r="A32" s="2"/>
      <c r="B32" s="2"/>
      <c r="C32" s="2"/>
      <c r="D32" s="2"/>
      <c r="E32" s="2"/>
    </row>
    <row r="33" spans="1:5">
      <c r="A33" s="2"/>
      <c r="B33" s="2"/>
      <c r="C33" s="2"/>
      <c r="D33" s="2"/>
      <c r="E33" s="2"/>
    </row>
    <row r="34" spans="1:5">
      <c r="A34" s="2"/>
      <c r="B34" s="2"/>
      <c r="C34" s="2"/>
      <c r="D34" s="2"/>
      <c r="E34" s="2"/>
    </row>
    <row r="35" spans="1:5">
      <c r="A35" s="2"/>
      <c r="B35" s="2"/>
      <c r="C35" s="2"/>
      <c r="D35" s="2"/>
      <c r="E35" s="2"/>
    </row>
    <row r="36" spans="1:5">
      <c r="A36" s="2"/>
      <c r="B36" s="2"/>
      <c r="C36" s="2"/>
      <c r="D36" s="2"/>
      <c r="E36" s="2"/>
    </row>
    <row r="37" spans="1:5">
      <c r="A37" s="2"/>
      <c r="B37" s="2"/>
      <c r="C37" s="2"/>
      <c r="D37" s="2"/>
      <c r="E37" s="2"/>
    </row>
    <row r="38" spans="1:5">
      <c r="A38" s="2"/>
      <c r="B38" s="2"/>
      <c r="C38" s="2"/>
      <c r="D38" s="2"/>
      <c r="E38" s="2"/>
    </row>
    <row r="39" spans="1:5">
      <c r="A39" s="2"/>
      <c r="B39" s="2"/>
      <c r="C39" s="2"/>
      <c r="D39" s="2"/>
      <c r="E39" s="2"/>
    </row>
    <row r="40" spans="1:5">
      <c r="A40" s="2"/>
      <c r="B40" s="2"/>
      <c r="C40" s="2"/>
      <c r="D40" s="2"/>
      <c r="E40" s="2"/>
    </row>
    <row r="41" spans="1:5">
      <c r="A41" s="2"/>
      <c r="B41" s="2"/>
      <c r="C41" s="2"/>
      <c r="D41" s="2"/>
      <c r="E41" s="2"/>
    </row>
    <row r="42" spans="1:5">
      <c r="A42" s="2"/>
      <c r="B42" s="2"/>
      <c r="C42" s="2"/>
      <c r="D42" s="2"/>
      <c r="E42" s="2"/>
    </row>
    <row r="43" spans="1:5">
      <c r="A43" s="2"/>
      <c r="B43" s="2"/>
      <c r="C43" s="2"/>
      <c r="D43" s="2"/>
      <c r="E43" s="2"/>
    </row>
    <row r="44" spans="1:5">
      <c r="A44" s="2"/>
      <c r="B44" s="2"/>
      <c r="C44" s="2"/>
      <c r="D44" s="2"/>
      <c r="E44" s="2"/>
    </row>
  </sheetData>
  <mergeCells count="4">
    <mergeCell ref="A6:E6"/>
    <mergeCell ref="A4:E4"/>
    <mergeCell ref="A18:E18"/>
    <mergeCell ref="A2:E2"/>
  </mergeCells>
  <printOptions horizontalCentered="1"/>
  <pageMargins left="0.70866141732283472" right="0.70866141732283472" top="0.39370078740157483" bottom="0.78740157480314965" header="0.31496062992125984" footer="0.31496062992125984"/>
  <pageSetup paperSize="9" scale="90" orientation="landscape" r:id="rId1"/>
  <headerFooter>
    <oddFooter>&amp;L&amp;"Arial,Normal"&amp;10Presupuesto&amp;R&amp;"Arial,Normal"&amp;10Pág. &amp;P de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V33"/>
  <sheetViews>
    <sheetView showGridLines="0" view="pageBreakPreview" zoomScaleNormal="100" zoomScaleSheetLayoutView="100" workbookViewId="0">
      <selection activeCell="U15" sqref="U15"/>
    </sheetView>
  </sheetViews>
  <sheetFormatPr baseColWidth="10" defaultColWidth="11" defaultRowHeight="13.5"/>
  <cols>
    <col min="1" max="1" width="4.7109375" style="62" customWidth="1"/>
    <col min="2" max="2" width="3.5703125" style="63" customWidth="1"/>
    <col min="3" max="3" width="26.140625" style="63" customWidth="1"/>
    <col min="4" max="4" width="7" style="62" customWidth="1"/>
    <col min="5" max="5" width="7.85546875" style="63" customWidth="1"/>
    <col min="6" max="6" width="9.140625" style="63" customWidth="1"/>
    <col min="7" max="7" width="8.140625" style="63" customWidth="1"/>
    <col min="8" max="8" width="8.28515625" style="63" customWidth="1"/>
    <col min="9" max="9" width="3.28515625" style="63" customWidth="1"/>
    <col min="10" max="10" width="9.85546875" style="65" customWidth="1"/>
    <col min="11" max="11" width="6.28515625" style="66" customWidth="1"/>
    <col min="12" max="12" width="11" style="62" hidden="1" customWidth="1"/>
    <col min="13" max="13" width="18.85546875" style="63" hidden="1" customWidth="1"/>
    <col min="14" max="18" width="11" style="63" hidden="1" customWidth="1"/>
    <col min="19" max="19" width="12.28515625" style="62" hidden="1" customWidth="1"/>
    <col min="20" max="20" width="0" style="63" hidden="1" customWidth="1"/>
    <col min="21" max="16384" width="11" style="63"/>
  </cols>
  <sheetData>
    <row r="1" spans="1:22" s="21" customFormat="1" ht="19.5" thickTop="1" thickBot="1">
      <c r="A1" s="20"/>
      <c r="B1" s="475" t="s">
        <v>135</v>
      </c>
      <c r="C1" s="476"/>
      <c r="D1" s="476"/>
      <c r="E1" s="476"/>
      <c r="F1" s="476"/>
      <c r="G1" s="476"/>
      <c r="H1" s="476"/>
      <c r="I1" s="476"/>
      <c r="J1" s="476"/>
      <c r="K1" s="477"/>
      <c r="L1" s="20"/>
      <c r="S1" s="20"/>
      <c r="V1" s="155" t="s">
        <v>13</v>
      </c>
    </row>
    <row r="2" spans="1:22" s="27" customFormat="1" ht="15.75" thickTop="1">
      <c r="A2" s="23"/>
      <c r="B2" s="120" t="s">
        <v>24</v>
      </c>
      <c r="C2" s="226"/>
      <c r="D2" s="227" t="s">
        <v>25</v>
      </c>
      <c r="E2" s="227"/>
      <c r="F2" s="226" t="s">
        <v>26</v>
      </c>
      <c r="G2" s="227"/>
      <c r="H2" s="226" t="s">
        <v>27</v>
      </c>
      <c r="I2" s="227"/>
      <c r="J2" s="226"/>
      <c r="K2" s="228"/>
      <c r="L2" s="25"/>
      <c r="M2" s="26"/>
      <c r="N2" s="26"/>
      <c r="O2" s="26"/>
      <c r="P2" s="23" t="s">
        <v>28</v>
      </c>
      <c r="Q2" s="23" t="s">
        <v>29</v>
      </c>
      <c r="R2" s="23" t="s">
        <v>30</v>
      </c>
      <c r="S2" s="23" t="s">
        <v>31</v>
      </c>
      <c r="V2" s="22" t="s">
        <v>32</v>
      </c>
    </row>
    <row r="3" spans="1:22" s="27" customFormat="1" ht="15">
      <c r="A3" s="23">
        <v>70</v>
      </c>
      <c r="B3" s="229">
        <v>2</v>
      </c>
      <c r="C3" s="90" t="e">
        <f>VLOOKUP(A3,#REF!,2,0)</f>
        <v>#REF!</v>
      </c>
      <c r="D3" s="230" t="e">
        <f>VLOOKUP(A3,#REF!,23,0)</f>
        <v>#REF!</v>
      </c>
      <c r="E3" s="231" t="s">
        <v>33</v>
      </c>
      <c r="F3" s="232" t="e">
        <f>VLOOKUP(A3,#REF!,33,0)</f>
        <v>#REF!</v>
      </c>
      <c r="G3" s="233" t="str">
        <f>+G8</f>
        <v>$/d  =</v>
      </c>
      <c r="H3" s="234" t="e">
        <f>+F3*B3</f>
        <v>#REF!</v>
      </c>
      <c r="I3" s="233" t="s">
        <v>34</v>
      </c>
      <c r="J3" s="235"/>
      <c r="K3" s="236"/>
      <c r="L3" s="25">
        <v>13</v>
      </c>
      <c r="M3" s="26" t="e">
        <f>+LOOKUP(L3,#REF!,#REF!)</f>
        <v>#REF!</v>
      </c>
      <c r="N3" s="26" t="s">
        <v>35</v>
      </c>
      <c r="O3" s="26"/>
      <c r="P3" s="31" t="e">
        <f>+(LOOKUP(L3,#REF!,#REF!))*B3</f>
        <v>#REF!</v>
      </c>
      <c r="Q3" s="31" t="e">
        <f>+(LOOKUP(L3,#REF!,#REF!))*B3</f>
        <v>#REF!</v>
      </c>
      <c r="R3" s="31" t="e">
        <f>+(LOOKUP(L3,#REF!,#REF!))*B3</f>
        <v>#REF!</v>
      </c>
      <c r="S3" s="31" t="e">
        <f>+(LOOKUP(L3,#REF!,#REF!))*B3</f>
        <v>#REF!</v>
      </c>
      <c r="T3" s="32" t="e">
        <f>+#REF!+#REF!+#REF!+#REF!</f>
        <v>#REF!</v>
      </c>
    </row>
    <row r="4" spans="1:22" s="27" customFormat="1" ht="15">
      <c r="A4" s="23">
        <v>71</v>
      </c>
      <c r="B4" s="229">
        <v>1</v>
      </c>
      <c r="C4" s="90" t="e">
        <f>VLOOKUP(A4,#REF!,2,0)</f>
        <v>#REF!</v>
      </c>
      <c r="D4" s="230" t="e">
        <f>VLOOKUP(A4,#REF!,23,0)</f>
        <v>#REF!</v>
      </c>
      <c r="E4" s="231" t="s">
        <v>33</v>
      </c>
      <c r="F4" s="232" t="e">
        <f>VLOOKUP(A4,#REF!,33,0)</f>
        <v>#REF!</v>
      </c>
      <c r="G4" s="233" t="str">
        <f>+G3</f>
        <v>$/d  =</v>
      </c>
      <c r="H4" s="234" t="e">
        <f>+F4*B4</f>
        <v>#REF!</v>
      </c>
      <c r="I4" s="233" t="s">
        <v>34</v>
      </c>
      <c r="J4" s="235"/>
      <c r="K4" s="236"/>
      <c r="L4" s="25">
        <v>7</v>
      </c>
      <c r="M4" s="26" t="e">
        <f>+LOOKUP(L4,#REF!,#REF!)</f>
        <v>#REF!</v>
      </c>
      <c r="N4" s="26"/>
      <c r="O4" s="26"/>
      <c r="P4" s="31" t="e">
        <f>+(LOOKUP(L4,#REF!,#REF!))*B4</f>
        <v>#REF!</v>
      </c>
      <c r="Q4" s="31" t="e">
        <f>+(LOOKUP(L4,#REF!,#REF!))*B4</f>
        <v>#REF!</v>
      </c>
      <c r="R4" s="31" t="e">
        <f>+(LOOKUP(L4,#REF!,#REF!))*B4</f>
        <v>#REF!</v>
      </c>
      <c r="S4" s="31" t="e">
        <f>+(LOOKUP(L4,#REF!,#REF!))*B4</f>
        <v>#REF!</v>
      </c>
      <c r="T4" s="32" t="e">
        <f>+S3+R3+Q3+P3</f>
        <v>#REF!</v>
      </c>
    </row>
    <row r="5" spans="1:22" s="27" customFormat="1" ht="15">
      <c r="A5" s="23"/>
      <c r="B5" s="237"/>
      <c r="C5" s="238"/>
      <c r="D5" s="239" t="e">
        <f>SUMPRODUCT(B3:B4,D3:D4)</f>
        <v>#REF!</v>
      </c>
      <c r="E5" s="240" t="s">
        <v>33</v>
      </c>
      <c r="F5" s="241"/>
      <c r="G5" s="235"/>
      <c r="H5" s="242" t="e">
        <f>+SUM(H3:H4)</f>
        <v>#REF!</v>
      </c>
      <c r="I5" s="243" t="s">
        <v>34</v>
      </c>
      <c r="J5" s="232"/>
      <c r="K5" s="244"/>
      <c r="L5" s="25"/>
      <c r="M5" s="26"/>
      <c r="N5" s="26"/>
      <c r="O5" s="26"/>
      <c r="P5" s="37" t="e">
        <f>SUM(P3:P4)</f>
        <v>#REF!</v>
      </c>
      <c r="Q5" s="38" t="e">
        <f>SUM(Q3:Q4)</f>
        <v>#REF!</v>
      </c>
      <c r="R5" s="38" t="e">
        <f>SUM(R3:R4)</f>
        <v>#REF!</v>
      </c>
      <c r="S5" s="39" t="e">
        <f>SUM(S3:S4)</f>
        <v>#REF!</v>
      </c>
      <c r="T5" s="32" t="e">
        <f>+#REF!+#REF!+#REF!+#REF!</f>
        <v>#REF!</v>
      </c>
    </row>
    <row r="6" spans="1:22" s="27" customFormat="1" ht="15">
      <c r="A6" s="23"/>
      <c r="B6" s="237"/>
      <c r="C6" s="140"/>
      <c r="D6" s="231"/>
      <c r="E6" s="231"/>
      <c r="F6" s="232"/>
      <c r="G6" s="231"/>
      <c r="H6" s="232"/>
      <c r="I6" s="231"/>
      <c r="J6" s="232"/>
      <c r="K6" s="245"/>
      <c r="L6" s="25"/>
      <c r="N6" s="26"/>
      <c r="O6" s="26"/>
      <c r="P6" s="32"/>
      <c r="S6" s="23"/>
      <c r="T6" s="40" t="e">
        <f>SUM(T3:T5)</f>
        <v>#REF!</v>
      </c>
    </row>
    <row r="7" spans="1:22" s="27" customFormat="1" ht="15">
      <c r="A7" s="23"/>
      <c r="B7" s="141" t="s">
        <v>36</v>
      </c>
      <c r="C7" s="246"/>
      <c r="D7" s="247"/>
      <c r="E7" s="247"/>
      <c r="F7" s="248" t="s">
        <v>26</v>
      </c>
      <c r="G7" s="247"/>
      <c r="H7" s="248" t="s">
        <v>27</v>
      </c>
      <c r="I7" s="247"/>
      <c r="J7" s="232"/>
      <c r="K7" s="249"/>
      <c r="L7" s="25"/>
      <c r="O7" s="26"/>
      <c r="P7" s="32"/>
      <c r="S7" s="23"/>
    </row>
    <row r="8" spans="1:22" s="27" customFormat="1" ht="15">
      <c r="A8" s="23">
        <v>1</v>
      </c>
      <c r="B8" s="250">
        <v>1</v>
      </c>
      <c r="C8" s="90" t="str">
        <f>IF(A8=1,"Oficial Especializado",IF(A8=2,"Oficial",IF(A8=3,"Medio oficial",IF(A8=4,"Ayudante",IF(A8=5,"Maquinista",0)))))</f>
        <v>Oficial Especializado</v>
      </c>
      <c r="D8" s="251"/>
      <c r="E8" s="231"/>
      <c r="F8" s="232" t="e">
        <f>+#REF!</f>
        <v>#REF!</v>
      </c>
      <c r="G8" s="233" t="s">
        <v>37</v>
      </c>
      <c r="H8" s="232" t="e">
        <f>F8*B8</f>
        <v>#REF!</v>
      </c>
      <c r="I8" s="233" t="s">
        <v>34</v>
      </c>
      <c r="J8" s="232"/>
      <c r="K8" s="252"/>
      <c r="L8" s="25"/>
      <c r="O8" s="26"/>
      <c r="S8" s="23"/>
    </row>
    <row r="9" spans="1:22" s="27" customFormat="1" ht="15">
      <c r="A9" s="23">
        <v>2</v>
      </c>
      <c r="B9" s="250">
        <v>2</v>
      </c>
      <c r="C9" s="90" t="str">
        <f>IF(A9=1,"Oficial Especializado",IF(A9=2,"Oficial",IF(A9=3,"Medio oficial",IF(A9=4,"Ayudante",IF(A9=5,"Maquinista",0)))))</f>
        <v>Oficial</v>
      </c>
      <c r="D9" s="251"/>
      <c r="E9" s="231"/>
      <c r="F9" s="232" t="e">
        <f>+#REF!</f>
        <v>#REF!</v>
      </c>
      <c r="G9" s="233" t="s">
        <v>37</v>
      </c>
      <c r="H9" s="232" t="e">
        <f>F9*B9</f>
        <v>#REF!</v>
      </c>
      <c r="I9" s="233" t="s">
        <v>34</v>
      </c>
      <c r="J9" s="232"/>
      <c r="K9" s="252"/>
      <c r="L9" s="25"/>
      <c r="O9" s="26"/>
      <c r="S9" s="23"/>
    </row>
    <row r="10" spans="1:22" s="27" customFormat="1" ht="15" customHeight="1">
      <c r="A10" s="23">
        <v>4</v>
      </c>
      <c r="B10" s="250">
        <v>6</v>
      </c>
      <c r="C10" s="90" t="str">
        <f t="shared" ref="C10" si="0">IF(A10=1,"Oficial Especializado",IF(A10=2,"Oficial",IF(A10=3,"Medio oficial",IF(A10=4,"Ayudante",IF(A10=5,"Maquinista",0)))))</f>
        <v>Ayudante</v>
      </c>
      <c r="D10" s="251"/>
      <c r="E10" s="231"/>
      <c r="F10" s="232" t="e">
        <f>+#REF!</f>
        <v>#REF!</v>
      </c>
      <c r="G10" s="233" t="s">
        <v>37</v>
      </c>
      <c r="H10" s="232" t="e">
        <f>F10*B10</f>
        <v>#REF!</v>
      </c>
      <c r="I10" s="233" t="s">
        <v>34</v>
      </c>
      <c r="J10" s="232"/>
      <c r="K10" s="252"/>
      <c r="L10" s="25"/>
      <c r="O10" s="26"/>
      <c r="P10" s="496" t="s">
        <v>38</v>
      </c>
      <c r="Q10" s="497"/>
      <c r="R10" s="498"/>
      <c r="S10" s="43" t="e">
        <f>+SUM(P5:R5)*D26/D14</f>
        <v>#REF!</v>
      </c>
    </row>
    <row r="11" spans="1:22" s="27" customFormat="1" ht="15">
      <c r="A11" s="23"/>
      <c r="B11" s="237"/>
      <c r="C11" s="255"/>
      <c r="D11" s="231"/>
      <c r="E11" s="231"/>
      <c r="F11" s="232"/>
      <c r="G11" s="231"/>
      <c r="H11" s="256" t="e">
        <f>SUM(H8:H10)</f>
        <v>#REF!</v>
      </c>
      <c r="I11" s="257" t="s">
        <v>34</v>
      </c>
      <c r="J11" s="232"/>
      <c r="K11" s="245"/>
      <c r="L11" s="25"/>
      <c r="M11" s="47"/>
      <c r="N11" s="44"/>
      <c r="O11" s="26"/>
      <c r="P11" s="479" t="s">
        <v>6</v>
      </c>
      <c r="Q11" s="479"/>
      <c r="R11" s="479"/>
      <c r="S11" s="48" t="e">
        <f>+S5*D26/D14</f>
        <v>#REF!</v>
      </c>
    </row>
    <row r="12" spans="1:22" s="27" customFormat="1" ht="15">
      <c r="A12" s="23"/>
      <c r="B12" s="237"/>
      <c r="C12" s="255"/>
      <c r="D12" s="231"/>
      <c r="E12" s="231"/>
      <c r="F12" s="232"/>
      <c r="G12" s="231"/>
      <c r="H12" s="232"/>
      <c r="I12" s="231"/>
      <c r="J12" s="232"/>
      <c r="K12" s="245"/>
      <c r="L12" s="25"/>
      <c r="M12" s="47"/>
      <c r="N12" s="44"/>
      <c r="O12" s="26"/>
      <c r="P12" s="110"/>
      <c r="Q12" s="110"/>
      <c r="R12" s="110"/>
      <c r="S12" s="48"/>
    </row>
    <row r="13" spans="1:22" s="27" customFormat="1" ht="15">
      <c r="A13" s="23"/>
      <c r="B13" s="142" t="s">
        <v>39</v>
      </c>
      <c r="C13" s="246"/>
      <c r="D13" s="93" t="s">
        <v>40</v>
      </c>
      <c r="E13" s="247"/>
      <c r="F13" s="258"/>
      <c r="G13" s="247"/>
      <c r="H13" s="258"/>
      <c r="I13" s="247"/>
      <c r="J13" s="232" t="e">
        <f>H11+H5</f>
        <v>#REF!</v>
      </c>
      <c r="K13" s="244" t="s">
        <v>34</v>
      </c>
      <c r="L13" s="25"/>
      <c r="M13" s="26"/>
      <c r="N13" s="26"/>
      <c r="O13" s="26"/>
      <c r="P13" s="479" t="s">
        <v>7</v>
      </c>
      <c r="Q13" s="479"/>
      <c r="R13" s="479"/>
      <c r="S13" s="48" t="e">
        <f>+H11*D26/D14</f>
        <v>#REF!</v>
      </c>
    </row>
    <row r="14" spans="1:22" s="27" customFormat="1" ht="15">
      <c r="A14" s="23"/>
      <c r="B14" s="142" t="s">
        <v>41</v>
      </c>
      <c r="C14" s="259"/>
      <c r="D14" s="231">
        <v>1.2</v>
      </c>
      <c r="E14" s="260" t="s">
        <v>99</v>
      </c>
      <c r="F14" s="258"/>
      <c r="G14" s="247"/>
      <c r="H14" s="258"/>
      <c r="I14" s="247"/>
      <c r="J14" s="232"/>
      <c r="K14" s="249"/>
      <c r="L14" s="25"/>
      <c r="M14" s="26"/>
      <c r="N14" s="26"/>
      <c r="O14" s="50"/>
      <c r="P14" s="479" t="s">
        <v>42</v>
      </c>
      <c r="Q14" s="479"/>
      <c r="R14" s="479"/>
      <c r="S14" s="48"/>
    </row>
    <row r="15" spans="1:22" s="27" customFormat="1" ht="15">
      <c r="A15" s="23"/>
      <c r="B15" s="142" t="s">
        <v>68</v>
      </c>
      <c r="C15" s="246"/>
      <c r="D15" s="251"/>
      <c r="E15" s="261" t="e">
        <f>J13</f>
        <v>#REF!</v>
      </c>
      <c r="F15" s="231" t="s">
        <v>43</v>
      </c>
      <c r="G15" s="231">
        <f>D14</f>
        <v>1.2</v>
      </c>
      <c r="H15" s="260" t="str">
        <f>E14</f>
        <v>t/d</v>
      </c>
      <c r="I15" s="231" t="s">
        <v>44</v>
      </c>
      <c r="J15" s="232" t="e">
        <f>E15/G15</f>
        <v>#REF!</v>
      </c>
      <c r="K15" s="245" t="s">
        <v>59</v>
      </c>
      <c r="L15" s="25"/>
      <c r="M15" s="26"/>
      <c r="N15" s="26"/>
      <c r="O15" s="26"/>
      <c r="S15" s="48" t="e">
        <f>+S13+S11+S10</f>
        <v>#REF!</v>
      </c>
    </row>
    <row r="16" spans="1:22" s="27" customFormat="1" ht="15">
      <c r="A16" s="23"/>
      <c r="B16" s="142"/>
      <c r="C16" s="246"/>
      <c r="D16" s="251"/>
      <c r="E16" s="261"/>
      <c r="F16" s="231"/>
      <c r="G16" s="231"/>
      <c r="H16" s="260"/>
      <c r="I16" s="231"/>
      <c r="J16" s="232"/>
      <c r="K16" s="245"/>
      <c r="L16" s="25"/>
      <c r="M16" s="26"/>
      <c r="N16" s="26"/>
      <c r="O16" s="26"/>
      <c r="S16" s="72"/>
    </row>
    <row r="17" spans="1:19" s="27" customFormat="1" ht="15">
      <c r="A17" s="23"/>
      <c r="B17" s="141" t="s">
        <v>53</v>
      </c>
      <c r="C17" s="246"/>
      <c r="D17" s="251"/>
      <c r="E17" s="261"/>
      <c r="F17" s="231"/>
      <c r="G17" s="231"/>
      <c r="H17" s="260"/>
      <c r="I17" s="231"/>
      <c r="J17" s="232"/>
      <c r="K17" s="245"/>
      <c r="L17" s="25"/>
      <c r="M17" s="26"/>
      <c r="N17" s="26"/>
      <c r="O17" s="26"/>
      <c r="S17" s="72"/>
    </row>
    <row r="18" spans="1:19" s="27" customFormat="1" ht="15">
      <c r="A18" s="23"/>
      <c r="B18" s="142"/>
      <c r="C18" s="246"/>
      <c r="D18" s="251"/>
      <c r="E18" s="261"/>
      <c r="F18" s="231"/>
      <c r="G18" s="231"/>
      <c r="H18" s="260"/>
      <c r="I18" s="231"/>
      <c r="J18" s="232"/>
      <c r="K18" s="245"/>
      <c r="L18" s="25"/>
      <c r="M18" s="26"/>
      <c r="N18" s="26"/>
      <c r="O18" s="26"/>
      <c r="S18" s="72"/>
    </row>
    <row r="19" spans="1:19" s="27" customFormat="1" ht="15">
      <c r="A19" s="23"/>
      <c r="B19" s="92" t="s">
        <v>54</v>
      </c>
      <c r="C19" s="90"/>
      <c r="D19" s="251" t="s">
        <v>55</v>
      </c>
      <c r="E19" s="261"/>
      <c r="F19" s="231"/>
      <c r="G19" s="231" t="s">
        <v>26</v>
      </c>
      <c r="H19" s="260"/>
      <c r="I19" s="231"/>
      <c r="J19" s="232" t="s">
        <v>56</v>
      </c>
      <c r="K19" s="245"/>
      <c r="L19" s="25"/>
      <c r="M19" s="26"/>
      <c r="N19" s="26"/>
      <c r="O19" s="26"/>
      <c r="S19" s="72"/>
    </row>
    <row r="20" spans="1:19" s="27" customFormat="1" ht="15">
      <c r="A20" s="23"/>
      <c r="B20" s="266" t="e">
        <f>+#REF!</f>
        <v>#REF!</v>
      </c>
      <c r="C20" s="267"/>
      <c r="D20" s="271">
        <v>1.05</v>
      </c>
      <c r="E20" s="265" t="s">
        <v>101</v>
      </c>
      <c r="F20" s="265"/>
      <c r="G20" s="271" t="e">
        <f>+#REF!</f>
        <v>#REF!</v>
      </c>
      <c r="H20" s="273" t="s">
        <v>59</v>
      </c>
      <c r="I20" s="265"/>
      <c r="J20" s="265" t="e">
        <f>+G20*D20</f>
        <v>#REF!</v>
      </c>
      <c r="K20" s="274" t="s">
        <v>59</v>
      </c>
      <c r="L20" s="25"/>
      <c r="M20" s="26"/>
      <c r="N20" s="26"/>
      <c r="O20" s="26"/>
      <c r="S20" s="72"/>
    </row>
    <row r="21" spans="1:19" s="27" customFormat="1" ht="15">
      <c r="A21" s="23"/>
      <c r="B21" s="278" t="e">
        <f>+#REF!</f>
        <v>#REF!</v>
      </c>
      <c r="C21" s="267"/>
      <c r="D21" s="271">
        <v>18</v>
      </c>
      <c r="E21" s="265" t="s">
        <v>100</v>
      </c>
      <c r="F21" s="265"/>
      <c r="G21" s="271" t="e">
        <f>+#REF!</f>
        <v>#REF!</v>
      </c>
      <c r="H21" s="273" t="s">
        <v>20</v>
      </c>
      <c r="I21" s="265"/>
      <c r="J21" s="265" t="e">
        <f t="shared" ref="J21" si="1">+G21*D21</f>
        <v>#REF!</v>
      </c>
      <c r="K21" s="274" t="s">
        <v>59</v>
      </c>
      <c r="L21" s="25"/>
      <c r="M21" s="26"/>
      <c r="N21" s="26"/>
      <c r="O21" s="26"/>
      <c r="S21" s="72"/>
    </row>
    <row r="22" spans="1:19" s="27" customFormat="1" ht="15">
      <c r="A22" s="23"/>
      <c r="B22" s="128"/>
      <c r="C22" s="275"/>
      <c r="D22" s="271"/>
      <c r="E22" s="272"/>
      <c r="F22" s="265"/>
      <c r="G22" s="265"/>
      <c r="H22" s="273"/>
      <c r="I22" s="265"/>
      <c r="J22" s="276" t="e">
        <f>SUM(J20:J21)</f>
        <v>#REF!</v>
      </c>
      <c r="K22" s="277" t="s">
        <v>59</v>
      </c>
      <c r="L22" s="25"/>
      <c r="M22" s="26"/>
      <c r="N22" s="26"/>
      <c r="O22" s="26"/>
      <c r="S22" s="72"/>
    </row>
    <row r="23" spans="1:19" s="27" customFormat="1" ht="15">
      <c r="A23" s="23"/>
      <c r="B23" s="142"/>
      <c r="C23" s="246"/>
      <c r="D23" s="251"/>
      <c r="E23" s="261"/>
      <c r="F23" s="231"/>
      <c r="G23" s="231"/>
      <c r="H23" s="260"/>
      <c r="I23" s="231"/>
      <c r="J23" s="232"/>
      <c r="K23" s="245"/>
      <c r="L23" s="25"/>
      <c r="M23" s="26"/>
      <c r="N23" s="26"/>
      <c r="O23" s="26"/>
      <c r="S23" s="72"/>
    </row>
    <row r="24" spans="1:19" s="27" customFormat="1" ht="15">
      <c r="A24" s="23"/>
      <c r="B24" s="142" t="s">
        <v>45</v>
      </c>
      <c r="C24" s="246"/>
      <c r="D24" s="251" t="s">
        <v>110</v>
      </c>
      <c r="E24" s="261"/>
      <c r="F24" s="231"/>
      <c r="G24" s="231"/>
      <c r="H24" s="231"/>
      <c r="I24" s="231"/>
      <c r="J24" s="125" t="e">
        <f>+J22+J15</f>
        <v>#REF!</v>
      </c>
      <c r="K24" s="221" t="s">
        <v>59</v>
      </c>
      <c r="P24" s="51"/>
      <c r="S24" s="23"/>
    </row>
    <row r="25" spans="1:19" s="27" customFormat="1" ht="15">
      <c r="A25" s="23"/>
      <c r="B25" s="142"/>
      <c r="C25" s="246"/>
      <c r="D25" s="251"/>
      <c r="E25" s="261"/>
      <c r="F25" s="231"/>
      <c r="G25" s="231"/>
      <c r="H25" s="231"/>
      <c r="I25" s="231"/>
      <c r="J25" s="232"/>
      <c r="K25" s="245"/>
      <c r="L25" s="25"/>
      <c r="M25" s="26"/>
      <c r="N25" s="26"/>
      <c r="O25" s="26"/>
      <c r="P25" s="51"/>
      <c r="S25" s="52"/>
    </row>
    <row r="26" spans="1:19" s="27" customFormat="1" ht="15.75" thickBot="1">
      <c r="A26" s="23"/>
      <c r="B26" s="262" t="s">
        <v>46</v>
      </c>
      <c r="C26" s="121"/>
      <c r="D26" s="263" t="e">
        <f>+#REF!</f>
        <v>#REF!</v>
      </c>
      <c r="E26" s="263" t="s">
        <v>47</v>
      </c>
      <c r="F26" s="263" t="e">
        <f>J24</f>
        <v>#REF!</v>
      </c>
      <c r="G26" s="263" t="str">
        <f>K15</f>
        <v>$/t</v>
      </c>
      <c r="H26" s="241"/>
      <c r="I26" s="263" t="s">
        <v>44</v>
      </c>
      <c r="J26" s="126" t="e">
        <f>+D26*F26</f>
        <v>#REF!</v>
      </c>
      <c r="K26" s="222" t="str">
        <f>K15</f>
        <v>$/t</v>
      </c>
      <c r="L26" s="53"/>
      <c r="M26" s="54"/>
      <c r="N26" s="26"/>
      <c r="O26" s="26"/>
      <c r="P26" s="55"/>
      <c r="S26" s="23"/>
    </row>
    <row r="27" spans="1:19" s="35" customFormat="1" ht="17.25" thickTop="1" thickBot="1">
      <c r="A27" s="42"/>
      <c r="B27" s="480" t="s">
        <v>48</v>
      </c>
      <c r="C27" s="480"/>
      <c r="D27" s="481" t="e">
        <f>ROUND(J26,2)</f>
        <v>#REF!</v>
      </c>
      <c r="E27" s="481"/>
      <c r="F27" s="482" t="str">
        <f>+K26</f>
        <v>$/t</v>
      </c>
      <c r="G27" s="482"/>
      <c r="H27" s="482"/>
      <c r="I27" s="56"/>
      <c r="J27" s="57"/>
      <c r="K27" s="58"/>
      <c r="L27" s="59"/>
      <c r="M27" s="60"/>
      <c r="N27" s="41"/>
      <c r="O27" s="41"/>
      <c r="P27" s="61"/>
      <c r="S27" s="42"/>
    </row>
    <row r="28" spans="1:19" ht="15.75" thickTop="1">
      <c r="C28" s="64"/>
      <c r="D28" s="36"/>
      <c r="E28" s="36"/>
      <c r="F28" s="34"/>
      <c r="G28" s="36"/>
    </row>
    <row r="29" spans="1:19">
      <c r="C29" s="67"/>
      <c r="P29" s="68"/>
    </row>
    <row r="30" spans="1:19">
      <c r="C30" s="69"/>
      <c r="D30" s="474"/>
      <c r="E30" s="474"/>
      <c r="F30" s="70"/>
    </row>
    <row r="31" spans="1:19">
      <c r="C31" s="69"/>
      <c r="D31" s="474"/>
      <c r="E31" s="474"/>
      <c r="P31" s="68"/>
    </row>
    <row r="32" spans="1:19">
      <c r="C32" s="69"/>
      <c r="D32" s="474"/>
      <c r="E32" s="474"/>
    </row>
    <row r="33" spans="3:5">
      <c r="C33" s="69"/>
      <c r="D33" s="474"/>
      <c r="E33" s="474"/>
    </row>
  </sheetData>
  <mergeCells count="12">
    <mergeCell ref="D30:E30"/>
    <mergeCell ref="D31:E31"/>
    <mergeCell ref="D32:E32"/>
    <mergeCell ref="D33:E33"/>
    <mergeCell ref="B1:K1"/>
    <mergeCell ref="P10:R10"/>
    <mergeCell ref="P11:R11"/>
    <mergeCell ref="P13:R13"/>
    <mergeCell ref="P14:R14"/>
    <mergeCell ref="B27:C27"/>
    <mergeCell ref="D27:E27"/>
    <mergeCell ref="F27:H27"/>
  </mergeCells>
  <hyperlinks>
    <hyperlink ref="V1" location="'Pres-gav.'!A1" display="PRESUPUESTO"/>
    <hyperlink ref="V2" location="'Costo Equipos'!A1" display="Equipos"/>
  </hyperlinks>
  <pageMargins left="0.78740157480314965" right="0.59055118110236227" top="2.1653543307086616" bottom="0.78740157480314965" header="0.59055118110236227" footer="0.31496062992125984"/>
  <pageSetup paperSize="9" scale="90" orientation="portrait" horizontalDpi="1200" verticalDpi="1200" r:id="rId1"/>
  <headerFooter scaleWithDoc="0">
    <oddHeader>&amp;C&amp;G</oddHeader>
    <oddFooter>&amp;CPropuesta- Pág. &amp;P de &amp;N   &amp; Julio 2010</oddFooter>
  </headerFooter>
  <legacy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V35"/>
  <sheetViews>
    <sheetView showGridLines="0" view="pageBreakPreview" topLeftCell="A4" zoomScaleNormal="100" zoomScaleSheetLayoutView="100" workbookViewId="0">
      <selection activeCell="V28" sqref="V28"/>
    </sheetView>
  </sheetViews>
  <sheetFormatPr baseColWidth="10" defaultColWidth="11" defaultRowHeight="13.5"/>
  <cols>
    <col min="1" max="1" width="4.7109375" style="62" customWidth="1"/>
    <col min="2" max="2" width="3.5703125" style="63" customWidth="1"/>
    <col min="3" max="3" width="25.85546875" style="63" customWidth="1"/>
    <col min="4" max="4" width="7" style="62" customWidth="1"/>
    <col min="5" max="5" width="7.85546875" style="63" customWidth="1"/>
    <col min="6" max="6" width="8.5703125" style="63" customWidth="1"/>
    <col min="7" max="7" width="6.42578125" style="63" customWidth="1"/>
    <col min="8" max="8" width="8.28515625" style="63" customWidth="1"/>
    <col min="9" max="9" width="3.28515625" style="63" customWidth="1"/>
    <col min="10" max="10" width="8.85546875" style="65" customWidth="1"/>
    <col min="11" max="11" width="6.28515625" style="66" customWidth="1"/>
    <col min="12" max="12" width="11" style="62" hidden="1" customWidth="1"/>
    <col min="13" max="13" width="18.85546875" style="63" hidden="1" customWidth="1"/>
    <col min="14" max="18" width="11" style="63" hidden="1" customWidth="1"/>
    <col min="19" max="19" width="12.28515625" style="62" hidden="1" customWidth="1"/>
    <col min="20" max="20" width="0" style="63" hidden="1" customWidth="1"/>
    <col min="21" max="16384" width="11" style="63"/>
  </cols>
  <sheetData>
    <row r="1" spans="1:22" s="21" customFormat="1" ht="19.5" thickTop="1" thickBot="1">
      <c r="A1" s="20"/>
      <c r="B1" s="475" t="s">
        <v>134</v>
      </c>
      <c r="C1" s="476"/>
      <c r="D1" s="476"/>
      <c r="E1" s="476"/>
      <c r="F1" s="476"/>
      <c r="G1" s="476"/>
      <c r="H1" s="476"/>
      <c r="I1" s="476"/>
      <c r="J1" s="476"/>
      <c r="K1" s="477"/>
      <c r="L1" s="20"/>
      <c r="S1" s="20"/>
      <c r="V1" s="155" t="s">
        <v>13</v>
      </c>
    </row>
    <row r="2" spans="1:22" s="27" customFormat="1" ht="15.75" thickTop="1">
      <c r="A2" s="23"/>
      <c r="B2" s="120" t="s">
        <v>24</v>
      </c>
      <c r="C2" s="226"/>
      <c r="D2" s="227" t="s">
        <v>25</v>
      </c>
      <c r="E2" s="227"/>
      <c r="F2" s="226" t="s">
        <v>26</v>
      </c>
      <c r="G2" s="227"/>
      <c r="H2" s="226" t="s">
        <v>27</v>
      </c>
      <c r="I2" s="227"/>
      <c r="J2" s="226"/>
      <c r="K2" s="228"/>
      <c r="L2" s="25"/>
      <c r="M2" s="26"/>
      <c r="N2" s="26"/>
      <c r="O2" s="26"/>
      <c r="P2" s="23" t="s">
        <v>28</v>
      </c>
      <c r="Q2" s="23" t="s">
        <v>29</v>
      </c>
      <c r="R2" s="23" t="s">
        <v>30</v>
      </c>
      <c r="S2" s="23" t="s">
        <v>31</v>
      </c>
      <c r="V2" s="22" t="s">
        <v>32</v>
      </c>
    </row>
    <row r="3" spans="1:22" s="27" customFormat="1" ht="15">
      <c r="A3" s="23">
        <v>44</v>
      </c>
      <c r="B3" s="229">
        <v>2</v>
      </c>
      <c r="C3" s="90" t="e">
        <f>VLOOKUP(A3,#REF!,2,0)</f>
        <v>#REF!</v>
      </c>
      <c r="D3" s="230" t="e">
        <f>VLOOKUP(A3,#REF!,23,0)</f>
        <v>#REF!</v>
      </c>
      <c r="E3" s="231" t="s">
        <v>33</v>
      </c>
      <c r="F3" s="232" t="e">
        <f>VLOOKUP(A3,#REF!,48,0)</f>
        <v>#REF!</v>
      </c>
      <c r="G3" s="233" t="str">
        <f>+G9</f>
        <v>$/d  =</v>
      </c>
      <c r="H3" s="234" t="e">
        <f>+F3*B3</f>
        <v>#REF!</v>
      </c>
      <c r="I3" s="233" t="s">
        <v>34</v>
      </c>
      <c r="J3" s="235"/>
      <c r="K3" s="236"/>
      <c r="L3" s="25">
        <v>13</v>
      </c>
      <c r="M3" s="26" t="e">
        <f>+LOOKUP(L3,#REF!,#REF!)</f>
        <v>#REF!</v>
      </c>
      <c r="N3" s="26" t="s">
        <v>35</v>
      </c>
      <c r="O3" s="26"/>
      <c r="P3" s="31" t="e">
        <f>+(LOOKUP(L3,#REF!,#REF!))*B3</f>
        <v>#REF!</v>
      </c>
      <c r="Q3" s="31" t="e">
        <f>+(LOOKUP(L3,#REF!,#REF!))*B3</f>
        <v>#REF!</v>
      </c>
      <c r="R3" s="31" t="e">
        <f>+(LOOKUP(L3,#REF!,#REF!))*B3</f>
        <v>#REF!</v>
      </c>
      <c r="S3" s="31" t="e">
        <f>+(LOOKUP(L3,#REF!,#REF!))*B3</f>
        <v>#REF!</v>
      </c>
      <c r="T3" s="32" t="e">
        <f>+#REF!+#REF!+#REF!+#REF!</f>
        <v>#REF!</v>
      </c>
    </row>
    <row r="4" spans="1:22" s="27" customFormat="1" ht="15">
      <c r="A4" s="23">
        <v>40</v>
      </c>
      <c r="B4" s="229">
        <v>1</v>
      </c>
      <c r="C4" s="90" t="e">
        <f>VLOOKUP(A4,#REF!,2,0)</f>
        <v>#REF!</v>
      </c>
      <c r="D4" s="230" t="e">
        <f>VLOOKUP(A4,#REF!,23,0)</f>
        <v>#REF!</v>
      </c>
      <c r="E4" s="231" t="s">
        <v>33</v>
      </c>
      <c r="F4" s="232" t="e">
        <f>VLOOKUP(A4,#REF!,48,0)</f>
        <v>#REF!</v>
      </c>
      <c r="G4" s="233" t="str">
        <f>+G10</f>
        <v>$/d  =</v>
      </c>
      <c r="H4" s="234" t="e">
        <f>+F4*B4</f>
        <v>#REF!</v>
      </c>
      <c r="I4" s="233" t="s">
        <v>34</v>
      </c>
      <c r="J4" s="235"/>
      <c r="K4" s="236"/>
      <c r="L4" s="25"/>
      <c r="M4" s="26"/>
      <c r="N4" s="26"/>
      <c r="O4" s="26"/>
      <c r="P4" s="177"/>
      <c r="Q4" s="177"/>
      <c r="R4" s="177"/>
      <c r="S4" s="177"/>
      <c r="T4" s="32"/>
    </row>
    <row r="5" spans="1:22" s="27" customFormat="1" ht="15">
      <c r="A5" s="23">
        <v>41</v>
      </c>
      <c r="B5" s="229">
        <v>1</v>
      </c>
      <c r="C5" s="90" t="e">
        <f>VLOOKUP(A5,#REF!,2,0)</f>
        <v>#REF!</v>
      </c>
      <c r="D5" s="230" t="e">
        <f>VLOOKUP(A5,#REF!,23,0)</f>
        <v>#REF!</v>
      </c>
      <c r="E5" s="231" t="s">
        <v>33</v>
      </c>
      <c r="F5" s="232" t="e">
        <f>VLOOKUP(A5,#REF!,48,0)</f>
        <v>#REF!</v>
      </c>
      <c r="G5" s="233" t="str">
        <f>+G3</f>
        <v>$/d  =</v>
      </c>
      <c r="H5" s="234" t="e">
        <f>+F5*B5</f>
        <v>#REF!</v>
      </c>
      <c r="I5" s="233" t="s">
        <v>34</v>
      </c>
      <c r="J5" s="235"/>
      <c r="K5" s="236"/>
      <c r="L5" s="25">
        <v>7</v>
      </c>
      <c r="M5" s="26" t="e">
        <f>+LOOKUP(L5,#REF!,#REF!)</f>
        <v>#REF!</v>
      </c>
      <c r="N5" s="26"/>
      <c r="O5" s="26"/>
      <c r="P5" s="31" t="e">
        <f>+(LOOKUP(L5,#REF!,#REF!))*B5</f>
        <v>#REF!</v>
      </c>
      <c r="Q5" s="31" t="e">
        <f>+(LOOKUP(L5,#REF!,#REF!))*B5</f>
        <v>#REF!</v>
      </c>
      <c r="R5" s="31" t="e">
        <f>+(LOOKUP(L5,#REF!,#REF!))*B5</f>
        <v>#REF!</v>
      </c>
      <c r="S5" s="31" t="e">
        <f>+(LOOKUP(L5,#REF!,#REF!))*B5</f>
        <v>#REF!</v>
      </c>
      <c r="T5" s="32" t="e">
        <f>+S3+R3+Q3+P3</f>
        <v>#REF!</v>
      </c>
    </row>
    <row r="6" spans="1:22" s="27" customFormat="1" ht="15">
      <c r="A6" s="23"/>
      <c r="B6" s="237"/>
      <c r="C6" s="238"/>
      <c r="D6" s="239" t="e">
        <f>SUMPRODUCT(B3:B5,D3:D5)</f>
        <v>#REF!</v>
      </c>
      <c r="E6" s="240" t="s">
        <v>33</v>
      </c>
      <c r="F6" s="241"/>
      <c r="G6" s="235"/>
      <c r="H6" s="242" t="e">
        <f>+SUM(H3:H5)</f>
        <v>#REF!</v>
      </c>
      <c r="I6" s="243" t="s">
        <v>34</v>
      </c>
      <c r="J6" s="232"/>
      <c r="K6" s="244"/>
      <c r="L6" s="25"/>
      <c r="M6" s="26"/>
      <c r="N6" s="26"/>
      <c r="O6" s="26"/>
      <c r="P6" s="37" t="e">
        <f>SUM(P3:P5)</f>
        <v>#REF!</v>
      </c>
      <c r="Q6" s="38" t="e">
        <f>SUM(Q3:Q5)</f>
        <v>#REF!</v>
      </c>
      <c r="R6" s="38" t="e">
        <f>SUM(R3:R5)</f>
        <v>#REF!</v>
      </c>
      <c r="S6" s="39" t="e">
        <f>SUM(S3:S5)</f>
        <v>#REF!</v>
      </c>
      <c r="T6" s="32" t="e">
        <f>+#REF!+#REF!+#REF!+#REF!</f>
        <v>#REF!</v>
      </c>
    </row>
    <row r="7" spans="1:22" s="27" customFormat="1" ht="15">
      <c r="A7" s="23"/>
      <c r="B7" s="237"/>
      <c r="C7" s="140"/>
      <c r="D7" s="231"/>
      <c r="E7" s="231"/>
      <c r="F7" s="232"/>
      <c r="G7" s="231"/>
      <c r="H7" s="232"/>
      <c r="I7" s="231"/>
      <c r="J7" s="232"/>
      <c r="K7" s="245"/>
      <c r="L7" s="25"/>
      <c r="N7" s="26"/>
      <c r="O7" s="26"/>
      <c r="P7" s="32"/>
      <c r="S7" s="23"/>
      <c r="T7" s="40" t="e">
        <f>SUM(T3:T6)</f>
        <v>#REF!</v>
      </c>
    </row>
    <row r="8" spans="1:22" s="27" customFormat="1" ht="15">
      <c r="A8" s="23"/>
      <c r="B8" s="141" t="s">
        <v>36</v>
      </c>
      <c r="C8" s="246"/>
      <c r="D8" s="247"/>
      <c r="E8" s="247"/>
      <c r="F8" s="248" t="s">
        <v>26</v>
      </c>
      <c r="G8" s="247"/>
      <c r="H8" s="248" t="s">
        <v>27</v>
      </c>
      <c r="I8" s="247"/>
      <c r="J8" s="232"/>
      <c r="K8" s="249"/>
      <c r="L8" s="25"/>
      <c r="O8" s="26"/>
      <c r="P8" s="32"/>
      <c r="S8" s="23"/>
    </row>
    <row r="9" spans="1:22" s="27" customFormat="1" ht="15">
      <c r="A9" s="23">
        <v>2</v>
      </c>
      <c r="B9" s="250">
        <v>4</v>
      </c>
      <c r="C9" s="90" t="str">
        <f>IF(A9=1,"Oficial Especializado",IF(A9=2,"Oficial",IF(A9=3,"Medio oficial",IF(A9=4,"Ayudante",IF(A9=5,"Maquinista",0)))))</f>
        <v>Oficial</v>
      </c>
      <c r="D9" s="251"/>
      <c r="E9" s="231"/>
      <c r="F9" s="232" t="e">
        <f>+#REF!</f>
        <v>#REF!</v>
      </c>
      <c r="G9" s="233" t="s">
        <v>37</v>
      </c>
      <c r="H9" s="232" t="e">
        <f>F9*B9</f>
        <v>#REF!</v>
      </c>
      <c r="I9" s="233" t="s">
        <v>34</v>
      </c>
      <c r="J9" s="232"/>
      <c r="K9" s="252"/>
      <c r="L9" s="25"/>
      <c r="O9" s="26"/>
      <c r="S9" s="23"/>
    </row>
    <row r="10" spans="1:22" s="27" customFormat="1" ht="15">
      <c r="A10" s="23">
        <v>4</v>
      </c>
      <c r="B10" s="250">
        <v>8</v>
      </c>
      <c r="C10" s="90" t="str">
        <f t="shared" ref="C10" si="0">IF(A10=1,"Oficial Especializado",IF(A10=2,"Oficial",IF(A10=3,"Medio oficial",IF(A10=4,"Ayudante",IF(A10=5,"Maquinista",0)))))</f>
        <v>Ayudante</v>
      </c>
      <c r="D10" s="251"/>
      <c r="E10" s="231"/>
      <c r="F10" s="232" t="e">
        <f>+#REF!</f>
        <v>#REF!</v>
      </c>
      <c r="G10" s="233" t="s">
        <v>37</v>
      </c>
      <c r="H10" s="232" t="e">
        <f>F10*B10</f>
        <v>#REF!</v>
      </c>
      <c r="I10" s="233" t="s">
        <v>34</v>
      </c>
      <c r="J10" s="232"/>
      <c r="K10" s="252"/>
      <c r="L10" s="25"/>
      <c r="O10" s="26"/>
      <c r="P10" s="478" t="s">
        <v>38</v>
      </c>
      <c r="Q10" s="478"/>
      <c r="R10" s="478"/>
      <c r="S10" s="43" t="e">
        <f>+SUM(P6:R6)*D28/D14</f>
        <v>#REF!</v>
      </c>
    </row>
    <row r="11" spans="1:22" s="27" customFormat="1" ht="15">
      <c r="A11" s="23"/>
      <c r="B11" s="237"/>
      <c r="C11" s="255"/>
      <c r="D11" s="231"/>
      <c r="E11" s="231"/>
      <c r="F11" s="232"/>
      <c r="G11" s="231"/>
      <c r="H11" s="256" t="e">
        <f>SUM(H9:H10)</f>
        <v>#REF!</v>
      </c>
      <c r="I11" s="257" t="s">
        <v>34</v>
      </c>
      <c r="J11" s="232"/>
      <c r="K11" s="245"/>
      <c r="L11" s="25"/>
      <c r="M11" s="47"/>
      <c r="N11" s="44"/>
      <c r="O11" s="26"/>
      <c r="P11" s="479" t="s">
        <v>6</v>
      </c>
      <c r="Q11" s="479"/>
      <c r="R11" s="479"/>
      <c r="S11" s="48" t="e">
        <f>+S6*D28/D14</f>
        <v>#REF!</v>
      </c>
    </row>
    <row r="12" spans="1:22" s="27" customFormat="1" ht="15">
      <c r="A12" s="23"/>
      <c r="B12" s="237"/>
      <c r="C12" s="255"/>
      <c r="D12" s="231"/>
      <c r="E12" s="231"/>
      <c r="F12" s="232"/>
      <c r="G12" s="231"/>
      <c r="H12" s="232"/>
      <c r="I12" s="231"/>
      <c r="J12" s="232"/>
      <c r="K12" s="245"/>
      <c r="L12" s="25"/>
      <c r="M12" s="47"/>
      <c r="N12" s="44"/>
      <c r="O12" s="26"/>
      <c r="P12" s="102"/>
      <c r="Q12" s="102"/>
      <c r="R12" s="102"/>
      <c r="S12" s="48"/>
    </row>
    <row r="13" spans="1:22" s="27" customFormat="1" ht="15">
      <c r="A13" s="23"/>
      <c r="B13" s="142" t="s">
        <v>39</v>
      </c>
      <c r="C13" s="246"/>
      <c r="D13" s="93" t="s">
        <v>40</v>
      </c>
      <c r="E13" s="247"/>
      <c r="F13" s="258"/>
      <c r="G13" s="247"/>
      <c r="H13" s="258"/>
      <c r="I13" s="247"/>
      <c r="J13" s="232" t="e">
        <f>H11+H6</f>
        <v>#REF!</v>
      </c>
      <c r="K13" s="244" t="s">
        <v>34</v>
      </c>
      <c r="L13" s="25"/>
      <c r="M13" s="26"/>
      <c r="N13" s="26"/>
      <c r="O13" s="26"/>
      <c r="P13" s="479" t="s">
        <v>7</v>
      </c>
      <c r="Q13" s="479"/>
      <c r="R13" s="479"/>
      <c r="S13" s="48" t="e">
        <f>+H11*D28/D14</f>
        <v>#REF!</v>
      </c>
    </row>
    <row r="14" spans="1:22" s="27" customFormat="1" ht="15">
      <c r="A14" s="23"/>
      <c r="B14" s="142" t="s">
        <v>41</v>
      </c>
      <c r="C14" s="259"/>
      <c r="D14" s="231">
        <v>200</v>
      </c>
      <c r="E14" s="260" t="s">
        <v>65</v>
      </c>
      <c r="F14" s="258"/>
      <c r="G14" s="247"/>
      <c r="H14" s="258"/>
      <c r="I14" s="247"/>
      <c r="J14" s="232"/>
      <c r="K14" s="249"/>
      <c r="L14" s="25"/>
      <c r="M14" s="26"/>
      <c r="N14" s="26"/>
      <c r="O14" s="50"/>
      <c r="P14" s="479" t="s">
        <v>42</v>
      </c>
      <c r="Q14" s="479"/>
      <c r="R14" s="479"/>
      <c r="S14" s="48"/>
    </row>
    <row r="15" spans="1:22" s="27" customFormat="1" ht="15">
      <c r="A15" s="23"/>
      <c r="B15" s="142" t="s">
        <v>68</v>
      </c>
      <c r="C15" s="246"/>
      <c r="D15" s="251"/>
      <c r="E15" s="261" t="e">
        <f>J13</f>
        <v>#REF!</v>
      </c>
      <c r="F15" s="231" t="s">
        <v>43</v>
      </c>
      <c r="G15" s="231">
        <f>D14</f>
        <v>200</v>
      </c>
      <c r="H15" s="260" t="str">
        <f>E14</f>
        <v>m²/d</v>
      </c>
      <c r="I15" s="231" t="s">
        <v>44</v>
      </c>
      <c r="J15" s="232" t="e">
        <f>E15/G15</f>
        <v>#REF!</v>
      </c>
      <c r="K15" s="245" t="s">
        <v>21</v>
      </c>
      <c r="L15" s="25"/>
      <c r="M15" s="26"/>
      <c r="N15" s="26"/>
      <c r="O15" s="26"/>
      <c r="S15" s="48" t="e">
        <f>+S13+S11+S10</f>
        <v>#REF!</v>
      </c>
    </row>
    <row r="16" spans="1:22" s="27" customFormat="1" ht="15">
      <c r="A16" s="23"/>
      <c r="B16" s="142"/>
      <c r="C16" s="246"/>
      <c r="D16" s="251"/>
      <c r="E16" s="261"/>
      <c r="F16" s="231"/>
      <c r="G16" s="231"/>
      <c r="H16" s="260"/>
      <c r="I16" s="231"/>
      <c r="J16" s="232"/>
      <c r="K16" s="245"/>
      <c r="L16" s="25"/>
      <c r="M16" s="26"/>
      <c r="N16" s="26"/>
      <c r="O16" s="26"/>
      <c r="S16" s="72"/>
    </row>
    <row r="17" spans="1:19" s="27" customFormat="1" ht="15">
      <c r="A17" s="23"/>
      <c r="B17" s="141" t="s">
        <v>53</v>
      </c>
      <c r="C17" s="246"/>
      <c r="D17" s="251"/>
      <c r="E17" s="261"/>
      <c r="F17" s="231"/>
      <c r="G17" s="231"/>
      <c r="H17" s="260"/>
      <c r="I17" s="231"/>
      <c r="J17" s="232"/>
      <c r="K17" s="245"/>
      <c r="L17" s="25"/>
      <c r="M17" s="26"/>
      <c r="N17" s="26"/>
      <c r="O17" s="26"/>
      <c r="S17" s="72"/>
    </row>
    <row r="18" spans="1:19" s="27" customFormat="1" ht="15">
      <c r="A18" s="23"/>
      <c r="B18" s="142"/>
      <c r="C18" s="246"/>
      <c r="D18" s="251"/>
      <c r="E18" s="261"/>
      <c r="F18" s="231"/>
      <c r="G18" s="231"/>
      <c r="H18" s="260"/>
      <c r="I18" s="231"/>
      <c r="J18" s="232"/>
      <c r="K18" s="245"/>
      <c r="L18" s="25"/>
      <c r="M18" s="26"/>
      <c r="N18" s="26"/>
      <c r="O18" s="26"/>
      <c r="S18" s="72"/>
    </row>
    <row r="19" spans="1:19" s="27" customFormat="1" ht="15">
      <c r="A19" s="23"/>
      <c r="B19" s="92" t="s">
        <v>54</v>
      </c>
      <c r="C19" s="90"/>
      <c r="D19" s="251" t="s">
        <v>55</v>
      </c>
      <c r="E19" s="261"/>
      <c r="F19" s="231"/>
      <c r="G19" s="231" t="s">
        <v>26</v>
      </c>
      <c r="H19" s="260"/>
      <c r="I19" s="231"/>
      <c r="J19" s="232" t="s">
        <v>56</v>
      </c>
      <c r="K19" s="245"/>
      <c r="L19" s="25"/>
      <c r="M19" s="26"/>
      <c r="N19" s="26"/>
      <c r="O19" s="26"/>
      <c r="S19" s="72"/>
    </row>
    <row r="20" spans="1:19" s="27" customFormat="1" ht="15">
      <c r="A20" s="23"/>
      <c r="B20" s="266" t="e">
        <f>+#REF!</f>
        <v>#REF!</v>
      </c>
      <c r="C20" s="267"/>
      <c r="D20" s="271">
        <v>1.1000000000000001</v>
      </c>
      <c r="E20" s="265" t="s">
        <v>66</v>
      </c>
      <c r="F20" s="265"/>
      <c r="G20" s="271" t="e">
        <f>+#REF!</f>
        <v>#REF!</v>
      </c>
      <c r="H20" s="273" t="s">
        <v>21</v>
      </c>
      <c r="I20" s="265"/>
      <c r="J20" s="265" t="e">
        <f>+G20*D20</f>
        <v>#REF!</v>
      </c>
      <c r="K20" s="274" t="s">
        <v>21</v>
      </c>
      <c r="L20" s="25"/>
      <c r="M20" s="26"/>
      <c r="N20" s="26"/>
      <c r="O20" s="26"/>
      <c r="S20" s="72"/>
    </row>
    <row r="21" spans="1:19" s="27" customFormat="1" ht="15">
      <c r="A21" s="23"/>
      <c r="B21" s="266" t="s">
        <v>125</v>
      </c>
      <c r="C21" s="267"/>
      <c r="D21" s="271">
        <f>0.096*1.2</f>
        <v>0.1152</v>
      </c>
      <c r="E21" s="265" t="s">
        <v>121</v>
      </c>
      <c r="F21" s="265"/>
      <c r="G21" s="271" t="e">
        <f>+'AUX Dosaje Hormigón'!I9+'AUX Ejecución Hormigón'!H53+100</f>
        <v>#REF!</v>
      </c>
      <c r="H21" s="273" t="s">
        <v>23</v>
      </c>
      <c r="I21" s="265"/>
      <c r="J21" s="265" t="e">
        <f t="shared" ref="J21:J23" si="1">+G21*D21</f>
        <v>#REF!</v>
      </c>
      <c r="K21" s="274" t="s">
        <v>21</v>
      </c>
      <c r="L21" s="25"/>
      <c r="M21" s="26"/>
      <c r="N21" s="26"/>
      <c r="O21" s="26"/>
      <c r="S21" s="72"/>
    </row>
    <row r="22" spans="1:19" s="27" customFormat="1" ht="15">
      <c r="A22" s="23"/>
      <c r="B22" s="266" t="s">
        <v>123</v>
      </c>
      <c r="C22" s="267"/>
      <c r="D22" s="271">
        <v>9</v>
      </c>
      <c r="E22" s="265" t="s">
        <v>124</v>
      </c>
      <c r="F22" s="265"/>
      <c r="G22" s="271">
        <v>2.77</v>
      </c>
      <c r="H22" s="273" t="s">
        <v>19</v>
      </c>
      <c r="I22" s="265"/>
      <c r="J22" s="265">
        <f t="shared" ref="J22" si="2">+G22*D22</f>
        <v>24.93</v>
      </c>
      <c r="K22" s="274" t="s">
        <v>21</v>
      </c>
      <c r="L22" s="25"/>
      <c r="M22" s="26"/>
      <c r="N22" s="26"/>
      <c r="O22" s="26"/>
      <c r="S22" s="72"/>
    </row>
    <row r="23" spans="1:19" s="27" customFormat="1" ht="15">
      <c r="A23" s="23"/>
      <c r="B23" s="266" t="s">
        <v>122</v>
      </c>
      <c r="C23" s="267"/>
      <c r="D23" s="271">
        <f>0.06*1.2</f>
        <v>7.1999999999999995E-2</v>
      </c>
      <c r="E23" s="265" t="s">
        <v>67</v>
      </c>
      <c r="F23" s="265"/>
      <c r="G23" s="271" t="e">
        <f>+#REF!</f>
        <v>#REF!</v>
      </c>
      <c r="H23" s="273" t="s">
        <v>59</v>
      </c>
      <c r="I23" s="265"/>
      <c r="J23" s="265" t="e">
        <f t="shared" si="1"/>
        <v>#REF!</v>
      </c>
      <c r="K23" s="274" t="s">
        <v>21</v>
      </c>
      <c r="L23" s="25"/>
      <c r="M23" s="26"/>
      <c r="N23" s="26"/>
      <c r="O23" s="26"/>
      <c r="S23" s="72"/>
    </row>
    <row r="24" spans="1:19" s="27" customFormat="1" ht="15">
      <c r="A24" s="23"/>
      <c r="B24" s="128"/>
      <c r="C24" s="275"/>
      <c r="D24" s="271"/>
      <c r="E24" s="272"/>
      <c r="F24" s="265"/>
      <c r="G24" s="265"/>
      <c r="H24" s="273"/>
      <c r="I24" s="265"/>
      <c r="J24" s="276" t="e">
        <f>SUM(J20:J23)</f>
        <v>#REF!</v>
      </c>
      <c r="K24" s="277" t="s">
        <v>21</v>
      </c>
      <c r="L24" s="25"/>
      <c r="M24" s="26"/>
      <c r="N24" s="26"/>
      <c r="O24" s="26"/>
      <c r="S24" s="72"/>
    </row>
    <row r="25" spans="1:19" s="27" customFormat="1" ht="15">
      <c r="A25" s="23"/>
      <c r="B25" s="142"/>
      <c r="C25" s="246"/>
      <c r="D25" s="251"/>
      <c r="E25" s="261"/>
      <c r="F25" s="231"/>
      <c r="G25" s="231"/>
      <c r="H25" s="260"/>
      <c r="I25" s="231"/>
      <c r="J25" s="232"/>
      <c r="K25" s="245"/>
      <c r="L25" s="25"/>
      <c r="M25" s="26"/>
      <c r="N25" s="26"/>
      <c r="O25" s="26"/>
      <c r="S25" s="72"/>
    </row>
    <row r="26" spans="1:19" s="27" customFormat="1" ht="15">
      <c r="A26" s="23"/>
      <c r="B26" s="142" t="s">
        <v>45</v>
      </c>
      <c r="C26" s="246"/>
      <c r="D26" s="251"/>
      <c r="E26" s="261"/>
      <c r="F26" s="231"/>
      <c r="G26" s="231"/>
      <c r="H26" s="231"/>
      <c r="I26" s="231"/>
      <c r="J26" s="125" t="e">
        <f>+J15+J24</f>
        <v>#REF!</v>
      </c>
      <c r="K26" s="221" t="s">
        <v>21</v>
      </c>
      <c r="P26" s="51"/>
      <c r="S26" s="23"/>
    </row>
    <row r="27" spans="1:19" s="27" customFormat="1" ht="15">
      <c r="A27" s="23"/>
      <c r="B27" s="142"/>
      <c r="C27" s="246"/>
      <c r="D27" s="251"/>
      <c r="E27" s="261"/>
      <c r="F27" s="231"/>
      <c r="G27" s="231"/>
      <c r="H27" s="231"/>
      <c r="I27" s="231"/>
      <c r="J27" s="232"/>
      <c r="K27" s="245"/>
      <c r="L27" s="25"/>
      <c r="M27" s="26"/>
      <c r="N27" s="26"/>
      <c r="O27" s="26"/>
      <c r="P27" s="51"/>
      <c r="S27" s="52"/>
    </row>
    <row r="28" spans="1:19" s="27" customFormat="1" ht="15.75" thickBot="1">
      <c r="A28" s="23"/>
      <c r="B28" s="262" t="s">
        <v>46</v>
      </c>
      <c r="C28" s="121"/>
      <c r="D28" s="263" t="e">
        <f>+#REF!</f>
        <v>#REF!</v>
      </c>
      <c r="E28" s="263" t="s">
        <v>47</v>
      </c>
      <c r="F28" s="263" t="e">
        <f>J26</f>
        <v>#REF!</v>
      </c>
      <c r="G28" s="263" t="str">
        <f>K15</f>
        <v>$/m²</v>
      </c>
      <c r="H28" s="241"/>
      <c r="I28" s="263" t="s">
        <v>44</v>
      </c>
      <c r="J28" s="126" t="e">
        <f>+D28*F28</f>
        <v>#REF!</v>
      </c>
      <c r="K28" s="222" t="str">
        <f>K15</f>
        <v>$/m²</v>
      </c>
      <c r="L28" s="53"/>
      <c r="M28" s="54"/>
      <c r="N28" s="26"/>
      <c r="O28" s="26"/>
      <c r="P28" s="55"/>
      <c r="S28" s="23"/>
    </row>
    <row r="29" spans="1:19" s="35" customFormat="1" ht="17.25" thickTop="1" thickBot="1">
      <c r="A29" s="42"/>
      <c r="B29" s="480" t="s">
        <v>48</v>
      </c>
      <c r="C29" s="480"/>
      <c r="D29" s="481" t="e">
        <f>ROUND(J28,2)</f>
        <v>#REF!</v>
      </c>
      <c r="E29" s="481"/>
      <c r="F29" s="482" t="str">
        <f>+K28</f>
        <v>$/m²</v>
      </c>
      <c r="G29" s="482"/>
      <c r="H29" s="482"/>
      <c r="I29" s="56"/>
      <c r="J29" s="57"/>
      <c r="K29" s="58"/>
      <c r="L29" s="59"/>
      <c r="M29" s="60"/>
      <c r="N29" s="41"/>
      <c r="O29" s="41"/>
      <c r="P29" s="61"/>
      <c r="S29" s="42"/>
    </row>
    <row r="30" spans="1:19" ht="15.75" thickTop="1">
      <c r="C30" s="64"/>
      <c r="D30" s="36"/>
      <c r="E30" s="36"/>
      <c r="F30" s="34"/>
      <c r="G30" s="36"/>
    </row>
    <row r="31" spans="1:19">
      <c r="C31" s="67"/>
      <c r="P31" s="68"/>
    </row>
    <row r="32" spans="1:19">
      <c r="C32" s="69"/>
      <c r="D32" s="474"/>
      <c r="E32" s="474"/>
      <c r="F32" s="70"/>
    </row>
    <row r="33" spans="3:16">
      <c r="C33" s="69"/>
      <c r="D33" s="474"/>
      <c r="E33" s="474"/>
      <c r="P33" s="68"/>
    </row>
    <row r="34" spans="3:16">
      <c r="C34" s="69"/>
      <c r="D34" s="474"/>
      <c r="E34" s="474"/>
    </row>
    <row r="35" spans="3:16">
      <c r="C35" s="69"/>
      <c r="D35" s="474"/>
      <c r="E35" s="474"/>
    </row>
  </sheetData>
  <mergeCells count="12">
    <mergeCell ref="P10:R10"/>
    <mergeCell ref="P11:R11"/>
    <mergeCell ref="P13:R13"/>
    <mergeCell ref="P14:R14"/>
    <mergeCell ref="B29:C29"/>
    <mergeCell ref="D29:E29"/>
    <mergeCell ref="F29:H29"/>
    <mergeCell ref="D32:E32"/>
    <mergeCell ref="D33:E33"/>
    <mergeCell ref="D34:E34"/>
    <mergeCell ref="D35:E35"/>
    <mergeCell ref="B1:K1"/>
  </mergeCells>
  <hyperlinks>
    <hyperlink ref="V1" location="'Pres-geob.'!A1" display="PRESUPUESTO"/>
    <hyperlink ref="V2" location="'Costo Equipos'!A1" display="Equipos"/>
  </hyperlinks>
  <pageMargins left="0.78740157480314965" right="0.59055118110236227" top="2.1653543307086616" bottom="0.78740157480314965" header="0.59055118110236227" footer="0.31496062992125984"/>
  <pageSetup paperSize="9" scale="90" orientation="portrait" horizontalDpi="1200" verticalDpi="1200" r:id="rId1"/>
  <headerFooter scaleWithDoc="0">
    <oddHeader>&amp;C&amp;G</oddHeader>
    <oddFooter>&amp;CPropuesta- Pág. &amp;P de &amp;N   &amp; Julio 2010</oddFooter>
  </headerFooter>
  <legacy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V34"/>
  <sheetViews>
    <sheetView showGridLines="0" view="pageBreakPreview" topLeftCell="A7" zoomScaleNormal="100" zoomScaleSheetLayoutView="100" workbookViewId="0">
      <selection activeCell="V28" sqref="V28"/>
    </sheetView>
  </sheetViews>
  <sheetFormatPr baseColWidth="10" defaultColWidth="11" defaultRowHeight="13.5"/>
  <cols>
    <col min="1" max="1" width="4.7109375" style="62" customWidth="1"/>
    <col min="2" max="2" width="3.5703125" style="63" customWidth="1"/>
    <col min="3" max="3" width="33.7109375" style="63" customWidth="1"/>
    <col min="4" max="4" width="5.28515625" style="62" customWidth="1"/>
    <col min="5" max="5" width="7.85546875" style="63" customWidth="1"/>
    <col min="6" max="6" width="8" style="63" customWidth="1"/>
    <col min="7" max="7" width="6.42578125" style="63" customWidth="1"/>
    <col min="8" max="8" width="8.28515625" style="63" customWidth="1"/>
    <col min="9" max="9" width="3.28515625" style="63" customWidth="1"/>
    <col min="10" max="10" width="8.85546875" style="65" customWidth="1"/>
    <col min="11" max="11" width="4.85546875" style="66" customWidth="1"/>
    <col min="12" max="12" width="11" style="62" hidden="1" customWidth="1"/>
    <col min="13" max="13" width="18.85546875" style="63" hidden="1" customWidth="1"/>
    <col min="14" max="18" width="11" style="63" hidden="1" customWidth="1"/>
    <col min="19" max="19" width="12.28515625" style="62" hidden="1" customWidth="1"/>
    <col min="20" max="20" width="0" style="63" hidden="1" customWidth="1"/>
    <col min="21" max="16384" width="11" style="63"/>
  </cols>
  <sheetData>
    <row r="1" spans="1:22" s="21" customFormat="1" ht="19.5" thickTop="1" thickBot="1">
      <c r="A1" s="20"/>
      <c r="B1" s="475" t="s">
        <v>64</v>
      </c>
      <c r="C1" s="476"/>
      <c r="D1" s="476"/>
      <c r="E1" s="476"/>
      <c r="F1" s="476"/>
      <c r="G1" s="476"/>
      <c r="H1" s="476"/>
      <c r="I1" s="476"/>
      <c r="J1" s="476"/>
      <c r="K1" s="477"/>
      <c r="L1" s="20"/>
      <c r="S1" s="20"/>
      <c r="V1" s="155" t="s">
        <v>13</v>
      </c>
    </row>
    <row r="2" spans="1:22" s="27" customFormat="1" ht="15.75" thickTop="1">
      <c r="A2" s="23"/>
      <c r="B2" s="120" t="s">
        <v>24</v>
      </c>
      <c r="C2" s="226"/>
      <c r="D2" s="268" t="s">
        <v>25</v>
      </c>
      <c r="E2" s="268"/>
      <c r="F2" s="269" t="s">
        <v>26</v>
      </c>
      <c r="G2" s="268"/>
      <c r="H2" s="269" t="s">
        <v>27</v>
      </c>
      <c r="I2" s="268"/>
      <c r="J2" s="269"/>
      <c r="K2" s="270"/>
      <c r="L2" s="25"/>
      <c r="M2" s="26"/>
      <c r="N2" s="26"/>
      <c r="O2" s="26"/>
      <c r="P2" s="23" t="s">
        <v>28</v>
      </c>
      <c r="Q2" s="23" t="s">
        <v>29</v>
      </c>
      <c r="R2" s="23" t="s">
        <v>30</v>
      </c>
      <c r="S2" s="23" t="s">
        <v>31</v>
      </c>
      <c r="V2" s="22" t="s">
        <v>32</v>
      </c>
    </row>
    <row r="3" spans="1:22" s="27" customFormat="1" ht="15">
      <c r="A3" s="23">
        <v>5</v>
      </c>
      <c r="B3" s="229">
        <v>0.4</v>
      </c>
      <c r="C3" s="90" t="e">
        <f>VLOOKUP(A3,#REF!,2,0)</f>
        <v>#REF!</v>
      </c>
      <c r="D3" s="230" t="e">
        <f>VLOOKUP(A3,#REF!,23,0)</f>
        <v>#REF!</v>
      </c>
      <c r="E3" s="231" t="s">
        <v>33</v>
      </c>
      <c r="F3" s="232" t="e">
        <f>VLOOKUP(A3,#REF!,33,0)</f>
        <v>#REF!</v>
      </c>
      <c r="G3" s="233" t="str">
        <f>+G8</f>
        <v>$/d  =</v>
      </c>
      <c r="H3" s="234" t="e">
        <f>+F3*B3</f>
        <v>#REF!</v>
      </c>
      <c r="I3" s="233" t="s">
        <v>34</v>
      </c>
      <c r="J3" s="235"/>
      <c r="K3" s="236"/>
      <c r="L3" s="25">
        <v>13</v>
      </c>
      <c r="M3" s="26" t="e">
        <f>+LOOKUP(L3,#REF!,#REF!)</f>
        <v>#REF!</v>
      </c>
      <c r="N3" s="26" t="s">
        <v>35</v>
      </c>
      <c r="O3" s="26"/>
      <c r="P3" s="31" t="e">
        <f>+(LOOKUP(L3,#REF!,#REF!))*B3</f>
        <v>#REF!</v>
      </c>
      <c r="Q3" s="31" t="e">
        <f>+(LOOKUP(L3,#REF!,#REF!))*B3</f>
        <v>#REF!</v>
      </c>
      <c r="R3" s="31" t="e">
        <f>+(LOOKUP(L3,#REF!,#REF!))*B3</f>
        <v>#REF!</v>
      </c>
      <c r="S3" s="31" t="e">
        <f>+(LOOKUP(L3,#REF!,#REF!))*B3</f>
        <v>#REF!</v>
      </c>
      <c r="T3" s="32" t="e">
        <f>+#REF!+#REF!+#REF!+#REF!</f>
        <v>#REF!</v>
      </c>
    </row>
    <row r="4" spans="1:22" s="27" customFormat="1" ht="15">
      <c r="A4" s="23">
        <v>41</v>
      </c>
      <c r="B4" s="229">
        <v>0.4</v>
      </c>
      <c r="C4" s="90" t="e">
        <f>VLOOKUP(A4,#REF!,2,0)</f>
        <v>#REF!</v>
      </c>
      <c r="D4" s="230" t="e">
        <f>VLOOKUP(A4,#REF!,23,0)</f>
        <v>#REF!</v>
      </c>
      <c r="E4" s="231" t="s">
        <v>33</v>
      </c>
      <c r="F4" s="232" t="e">
        <f>VLOOKUP(A4,#REF!,33,0)</f>
        <v>#REF!</v>
      </c>
      <c r="G4" s="233" t="str">
        <f>+G3</f>
        <v>$/d  =</v>
      </c>
      <c r="H4" s="234" t="e">
        <f>+F4*B4</f>
        <v>#REF!</v>
      </c>
      <c r="I4" s="233" t="s">
        <v>34</v>
      </c>
      <c r="J4" s="235"/>
      <c r="K4" s="236"/>
      <c r="L4" s="25">
        <v>7</v>
      </c>
      <c r="M4" s="26" t="e">
        <f>+LOOKUP(L4,#REF!,#REF!)</f>
        <v>#REF!</v>
      </c>
      <c r="N4" s="26"/>
      <c r="O4" s="26"/>
      <c r="P4" s="31" t="e">
        <f>+(LOOKUP(L4,#REF!,#REF!))*B4</f>
        <v>#REF!</v>
      </c>
      <c r="Q4" s="31" t="e">
        <f>+(LOOKUP(L4,#REF!,#REF!))*B4</f>
        <v>#REF!</v>
      </c>
      <c r="R4" s="31" t="e">
        <f>+(LOOKUP(L4,#REF!,#REF!))*B4</f>
        <v>#REF!</v>
      </c>
      <c r="S4" s="31" t="e">
        <f>+(LOOKUP(L4,#REF!,#REF!))*B4</f>
        <v>#REF!</v>
      </c>
      <c r="T4" s="32" t="e">
        <f>+S3+R3+Q3+P3</f>
        <v>#REF!</v>
      </c>
    </row>
    <row r="5" spans="1:22" s="27" customFormat="1" ht="15">
      <c r="A5" s="23"/>
      <c r="B5" s="237"/>
      <c r="C5" s="238"/>
      <c r="D5" s="239" t="e">
        <f>SUMPRODUCT(B3:B4,D3:D4)</f>
        <v>#REF!</v>
      </c>
      <c r="E5" s="240" t="s">
        <v>33</v>
      </c>
      <c r="F5" s="241"/>
      <c r="G5" s="235"/>
      <c r="H5" s="242" t="e">
        <f>+SUM(H3:H4)</f>
        <v>#REF!</v>
      </c>
      <c r="I5" s="243" t="s">
        <v>34</v>
      </c>
      <c r="J5" s="232"/>
      <c r="K5" s="244"/>
      <c r="L5" s="25"/>
      <c r="M5" s="26"/>
      <c r="N5" s="26"/>
      <c r="O5" s="26"/>
      <c r="P5" s="37" t="e">
        <f>SUM(P3:P4)</f>
        <v>#REF!</v>
      </c>
      <c r="Q5" s="38" t="e">
        <f>SUM(Q3:Q4)</f>
        <v>#REF!</v>
      </c>
      <c r="R5" s="38" t="e">
        <f>SUM(R3:R4)</f>
        <v>#REF!</v>
      </c>
      <c r="S5" s="39" t="e">
        <f>SUM(S3:S4)</f>
        <v>#REF!</v>
      </c>
      <c r="T5" s="32" t="e">
        <f>+#REF!+#REF!+#REF!+#REF!</f>
        <v>#REF!</v>
      </c>
    </row>
    <row r="6" spans="1:22" s="27" customFormat="1" ht="15">
      <c r="A6" s="23"/>
      <c r="B6" s="237"/>
      <c r="C6" s="140"/>
      <c r="D6" s="231"/>
      <c r="E6" s="231"/>
      <c r="F6" s="232"/>
      <c r="G6" s="231"/>
      <c r="H6" s="232"/>
      <c r="I6" s="231"/>
      <c r="J6" s="232"/>
      <c r="K6" s="245"/>
      <c r="L6" s="25"/>
      <c r="N6" s="26"/>
      <c r="O6" s="26"/>
      <c r="P6" s="32"/>
      <c r="S6" s="23"/>
      <c r="T6" s="40" t="e">
        <f>SUM(T3:T5)</f>
        <v>#REF!</v>
      </c>
    </row>
    <row r="7" spans="1:22" s="27" customFormat="1" ht="15">
      <c r="A7" s="23"/>
      <c r="B7" s="141" t="s">
        <v>36</v>
      </c>
      <c r="C7" s="246"/>
      <c r="D7" s="247"/>
      <c r="E7" s="247"/>
      <c r="F7" s="248" t="s">
        <v>26</v>
      </c>
      <c r="G7" s="247"/>
      <c r="H7" s="248" t="s">
        <v>27</v>
      </c>
      <c r="I7" s="247"/>
      <c r="J7" s="232"/>
      <c r="K7" s="249"/>
      <c r="L7" s="25"/>
      <c r="O7" s="26"/>
      <c r="P7" s="32"/>
      <c r="S7" s="23"/>
    </row>
    <row r="8" spans="1:22" s="27" customFormat="1" ht="15">
      <c r="A8" s="23">
        <v>1</v>
      </c>
      <c r="B8" s="250">
        <v>1</v>
      </c>
      <c r="C8" s="90" t="str">
        <f>IF(A8=1,"Oficial Especializado",IF(A8=2,"Oficial",IF(A8=3,"Medio oficial",IF(A8=4,"Ayudante",IF(A8=5,"Maquinista",0)))))</f>
        <v>Oficial Especializado</v>
      </c>
      <c r="D8" s="251"/>
      <c r="E8" s="231"/>
      <c r="F8" s="232" t="e">
        <f>+#REF!</f>
        <v>#REF!</v>
      </c>
      <c r="G8" s="233" t="s">
        <v>37</v>
      </c>
      <c r="H8" s="232" t="e">
        <f>F8*B8</f>
        <v>#REF!</v>
      </c>
      <c r="I8" s="233" t="s">
        <v>34</v>
      </c>
      <c r="J8" s="232"/>
      <c r="K8" s="252"/>
      <c r="L8" s="25"/>
      <c r="O8" s="26"/>
      <c r="S8" s="23"/>
    </row>
    <row r="9" spans="1:22" s="27" customFormat="1" ht="15">
      <c r="A9" s="23">
        <v>2</v>
      </c>
      <c r="B9" s="250">
        <v>2</v>
      </c>
      <c r="C9" s="90" t="str">
        <f t="shared" ref="C9:C10" si="0">IF(A9=1,"Oficial Especializado",IF(A9=2,"Oficial",IF(A9=3,"Medio oficial",IF(A9=4,"Ayudante",IF(A9=5,"Maquinista",0)))))</f>
        <v>Oficial</v>
      </c>
      <c r="D9" s="251"/>
      <c r="E9" s="231"/>
      <c r="F9" s="232" t="e">
        <f>+#REF!</f>
        <v>#REF!</v>
      </c>
      <c r="G9" s="233" t="s">
        <v>37</v>
      </c>
      <c r="H9" s="232" t="e">
        <f>F9*B9</f>
        <v>#REF!</v>
      </c>
      <c r="I9" s="233" t="s">
        <v>34</v>
      </c>
      <c r="J9" s="232"/>
      <c r="K9" s="252"/>
      <c r="L9" s="25"/>
      <c r="O9" s="26"/>
      <c r="P9" s="478" t="s">
        <v>38</v>
      </c>
      <c r="Q9" s="478"/>
      <c r="R9" s="478"/>
      <c r="S9" s="43" t="e">
        <f>+SUM(P5:R5)*D27/D14</f>
        <v>#REF!</v>
      </c>
    </row>
    <row r="10" spans="1:22" s="27" customFormat="1" ht="15">
      <c r="A10" s="23">
        <v>4</v>
      </c>
      <c r="B10" s="250">
        <v>8</v>
      </c>
      <c r="C10" s="90" t="str">
        <f t="shared" si="0"/>
        <v>Ayudante</v>
      </c>
      <c r="D10" s="251" t="s">
        <v>18</v>
      </c>
      <c r="E10" s="231"/>
      <c r="F10" s="232" t="e">
        <f>+#REF!</f>
        <v>#REF!</v>
      </c>
      <c r="G10" s="233" t="s">
        <v>37</v>
      </c>
      <c r="H10" s="253" t="e">
        <f>F10*B10</f>
        <v>#REF!</v>
      </c>
      <c r="I10" s="254" t="s">
        <v>34</v>
      </c>
      <c r="J10" s="232"/>
      <c r="K10" s="244"/>
      <c r="L10" s="25"/>
      <c r="M10" s="44"/>
      <c r="N10" s="44"/>
      <c r="O10" s="26"/>
      <c r="P10" s="478"/>
      <c r="Q10" s="478"/>
      <c r="R10" s="478"/>
      <c r="S10" s="45"/>
    </row>
    <row r="11" spans="1:22" s="27" customFormat="1" ht="15">
      <c r="A11" s="23"/>
      <c r="B11" s="237"/>
      <c r="C11" s="255"/>
      <c r="D11" s="231"/>
      <c r="E11" s="231"/>
      <c r="F11" s="232"/>
      <c r="G11" s="231"/>
      <c r="H11" s="256" t="e">
        <f>SUM(H8:H10)</f>
        <v>#REF!</v>
      </c>
      <c r="I11" s="257" t="s">
        <v>34</v>
      </c>
      <c r="J11" s="232"/>
      <c r="K11" s="245"/>
      <c r="L11" s="25"/>
      <c r="M11" s="47"/>
      <c r="N11" s="44"/>
      <c r="O11" s="26"/>
      <c r="P11" s="479" t="s">
        <v>6</v>
      </c>
      <c r="Q11" s="479"/>
      <c r="R11" s="479"/>
      <c r="S11" s="48" t="e">
        <f>+S5*D27/D14</f>
        <v>#REF!</v>
      </c>
    </row>
    <row r="12" spans="1:22" s="27" customFormat="1" ht="15">
      <c r="A12" s="23"/>
      <c r="B12" s="237"/>
      <c r="C12" s="255"/>
      <c r="D12" s="231"/>
      <c r="E12" s="231"/>
      <c r="F12" s="232"/>
      <c r="G12" s="231"/>
      <c r="H12" s="232"/>
      <c r="I12" s="231"/>
      <c r="J12" s="232"/>
      <c r="K12" s="245"/>
      <c r="L12" s="25"/>
      <c r="M12" s="47"/>
      <c r="N12" s="44"/>
      <c r="O12" s="26"/>
      <c r="P12" s="49"/>
      <c r="Q12" s="49"/>
      <c r="R12" s="49"/>
      <c r="S12" s="48"/>
    </row>
    <row r="13" spans="1:22" s="27" customFormat="1" ht="15">
      <c r="A13" s="23"/>
      <c r="B13" s="142" t="s">
        <v>39</v>
      </c>
      <c r="C13" s="246"/>
      <c r="D13" s="93" t="s">
        <v>40</v>
      </c>
      <c r="E13" s="247"/>
      <c r="F13" s="258"/>
      <c r="G13" s="247"/>
      <c r="H13" s="258"/>
      <c r="I13" s="247"/>
      <c r="J13" s="232" t="e">
        <f>H11+H5</f>
        <v>#REF!</v>
      </c>
      <c r="K13" s="244" t="s">
        <v>34</v>
      </c>
      <c r="L13" s="25"/>
      <c r="M13" s="26"/>
      <c r="N13" s="26"/>
      <c r="O13" s="26"/>
      <c r="P13" s="479" t="s">
        <v>7</v>
      </c>
      <c r="Q13" s="479"/>
      <c r="R13" s="479"/>
      <c r="S13" s="48" t="e">
        <f>+H11*D27/D14</f>
        <v>#REF!</v>
      </c>
    </row>
    <row r="14" spans="1:22" s="27" customFormat="1" ht="15">
      <c r="A14" s="23"/>
      <c r="B14" s="142" t="s">
        <v>41</v>
      </c>
      <c r="C14" s="259"/>
      <c r="D14" s="231">
        <v>30</v>
      </c>
      <c r="E14" s="260" t="s">
        <v>65</v>
      </c>
      <c r="F14" s="258"/>
      <c r="G14" s="247"/>
      <c r="H14" s="258"/>
      <c r="I14" s="247"/>
      <c r="J14" s="232"/>
      <c r="K14" s="249"/>
      <c r="L14" s="25"/>
      <c r="M14" s="26"/>
      <c r="N14" s="26"/>
      <c r="O14" s="50"/>
      <c r="P14" s="479" t="s">
        <v>42</v>
      </c>
      <c r="Q14" s="479"/>
      <c r="R14" s="479"/>
      <c r="S14" s="48"/>
    </row>
    <row r="15" spans="1:22" s="27" customFormat="1" ht="15">
      <c r="A15" s="23"/>
      <c r="B15" s="142" t="s">
        <v>68</v>
      </c>
      <c r="C15" s="246"/>
      <c r="D15" s="251"/>
      <c r="E15" s="261" t="e">
        <f>J13</f>
        <v>#REF!</v>
      </c>
      <c r="F15" s="231" t="s">
        <v>43</v>
      </c>
      <c r="G15" s="231">
        <f>D14</f>
        <v>30</v>
      </c>
      <c r="H15" s="260" t="str">
        <f>E14</f>
        <v>m²/d</v>
      </c>
      <c r="I15" s="231" t="s">
        <v>44</v>
      </c>
      <c r="J15" s="232" t="e">
        <f>E15/G15</f>
        <v>#REF!</v>
      </c>
      <c r="K15" s="245" t="s">
        <v>21</v>
      </c>
      <c r="L15" s="25"/>
      <c r="M15" s="26"/>
      <c r="N15" s="26"/>
      <c r="O15" s="26"/>
      <c r="S15" s="48" t="e">
        <f>+S13+S11+S9</f>
        <v>#REF!</v>
      </c>
    </row>
    <row r="16" spans="1:22" s="27" customFormat="1" ht="15">
      <c r="A16" s="23"/>
      <c r="B16" s="142"/>
      <c r="C16" s="246"/>
      <c r="D16" s="251"/>
      <c r="E16" s="261"/>
      <c r="F16" s="231"/>
      <c r="G16" s="231"/>
      <c r="H16" s="260"/>
      <c r="I16" s="231"/>
      <c r="J16" s="232"/>
      <c r="K16" s="245"/>
      <c r="L16" s="25"/>
      <c r="M16" s="26"/>
      <c r="N16" s="26"/>
      <c r="O16" s="26"/>
      <c r="S16" s="72"/>
    </row>
    <row r="17" spans="1:19" s="27" customFormat="1" ht="15">
      <c r="A17" s="23"/>
      <c r="B17" s="141" t="s">
        <v>53</v>
      </c>
      <c r="C17" s="246"/>
      <c r="D17" s="251"/>
      <c r="E17" s="261"/>
      <c r="F17" s="231"/>
      <c r="G17" s="231"/>
      <c r="H17" s="260"/>
      <c r="I17" s="231"/>
      <c r="J17" s="232"/>
      <c r="K17" s="245"/>
      <c r="L17" s="25"/>
      <c r="M17" s="26"/>
      <c r="N17" s="26"/>
      <c r="O17" s="26"/>
      <c r="S17" s="72"/>
    </row>
    <row r="18" spans="1:19" s="27" customFormat="1" ht="15">
      <c r="A18" s="23"/>
      <c r="B18" s="142"/>
      <c r="C18" s="246"/>
      <c r="D18" s="251"/>
      <c r="E18" s="261"/>
      <c r="F18" s="231"/>
      <c r="G18" s="231"/>
      <c r="H18" s="260"/>
      <c r="I18" s="231"/>
      <c r="J18" s="232"/>
      <c r="K18" s="245"/>
      <c r="L18" s="25"/>
      <c r="M18" s="26"/>
      <c r="N18" s="26"/>
      <c r="O18" s="26"/>
      <c r="S18" s="72"/>
    </row>
    <row r="19" spans="1:19" s="27" customFormat="1" ht="15">
      <c r="A19" s="23"/>
      <c r="B19" s="266" t="s">
        <v>54</v>
      </c>
      <c r="C19" s="267"/>
      <c r="D19" s="271" t="s">
        <v>55</v>
      </c>
      <c r="E19" s="272"/>
      <c r="F19" s="265"/>
      <c r="G19" s="265" t="s">
        <v>26</v>
      </c>
      <c r="H19" s="273"/>
      <c r="I19" s="265"/>
      <c r="J19" s="264" t="s">
        <v>56</v>
      </c>
      <c r="K19" s="274"/>
      <c r="L19" s="25"/>
      <c r="M19" s="26"/>
      <c r="N19" s="26"/>
      <c r="O19" s="26"/>
      <c r="S19" s="72"/>
    </row>
    <row r="20" spans="1:19" s="27" customFormat="1" ht="15">
      <c r="A20" s="23"/>
      <c r="B20" s="266" t="e">
        <f>+#REF!</f>
        <v>#REF!</v>
      </c>
      <c r="C20" s="267"/>
      <c r="D20" s="271">
        <v>1.05</v>
      </c>
      <c r="E20" s="265" t="s">
        <v>66</v>
      </c>
      <c r="F20" s="265"/>
      <c r="G20" s="271" t="e">
        <f>+#REF!</f>
        <v>#REF!</v>
      </c>
      <c r="H20" s="273" t="s">
        <v>21</v>
      </c>
      <c r="I20" s="265"/>
      <c r="J20" s="265" t="e">
        <f t="shared" ref="J20:J22" si="1">+G20*D20</f>
        <v>#REF!</v>
      </c>
      <c r="K20" s="274" t="s">
        <v>21</v>
      </c>
      <c r="L20" s="25"/>
      <c r="M20" s="26"/>
      <c r="N20" s="26"/>
      <c r="O20" s="26"/>
      <c r="S20" s="72"/>
    </row>
    <row r="21" spans="1:19" s="27" customFormat="1" ht="15">
      <c r="A21" s="23"/>
      <c r="B21" s="266" t="s">
        <v>57</v>
      </c>
      <c r="C21" s="267"/>
      <c r="D21" s="271">
        <v>0.11</v>
      </c>
      <c r="E21" s="265" t="s">
        <v>67</v>
      </c>
      <c r="F21" s="265"/>
      <c r="G21" s="271" t="e">
        <f>+#REF!</f>
        <v>#REF!</v>
      </c>
      <c r="H21" s="273" t="s">
        <v>59</v>
      </c>
      <c r="I21" s="265"/>
      <c r="J21" s="265" t="e">
        <f t="shared" si="1"/>
        <v>#REF!</v>
      </c>
      <c r="K21" s="274" t="s">
        <v>21</v>
      </c>
      <c r="L21" s="25"/>
      <c r="M21" s="26"/>
      <c r="N21" s="26"/>
      <c r="O21" s="26"/>
      <c r="S21" s="72"/>
    </row>
    <row r="22" spans="1:19" s="27" customFormat="1" ht="15">
      <c r="A22" s="23"/>
      <c r="B22" s="266" t="s">
        <v>60</v>
      </c>
      <c r="C22" s="267"/>
      <c r="D22" s="271">
        <v>0.26</v>
      </c>
      <c r="E22" s="265" t="s">
        <v>67</v>
      </c>
      <c r="F22" s="265"/>
      <c r="G22" s="271" t="e">
        <f>+#REF!</f>
        <v>#REF!</v>
      </c>
      <c r="H22" s="273" t="s">
        <v>59</v>
      </c>
      <c r="I22" s="265"/>
      <c r="J22" s="265" t="e">
        <f t="shared" si="1"/>
        <v>#REF!</v>
      </c>
      <c r="K22" s="274" t="s">
        <v>21</v>
      </c>
      <c r="L22" s="25"/>
      <c r="M22" s="26"/>
      <c r="N22" s="26"/>
      <c r="O22" s="26"/>
      <c r="S22" s="72"/>
    </row>
    <row r="23" spans="1:19" s="27" customFormat="1" ht="15">
      <c r="A23" s="23"/>
      <c r="B23" s="128"/>
      <c r="C23" s="275"/>
      <c r="D23" s="271"/>
      <c r="E23" s="272"/>
      <c r="F23" s="265"/>
      <c r="G23" s="265"/>
      <c r="H23" s="273"/>
      <c r="I23" s="265"/>
      <c r="J23" s="276" t="e">
        <f>SUM(J20:J22)</f>
        <v>#REF!</v>
      </c>
      <c r="K23" s="277" t="s">
        <v>21</v>
      </c>
      <c r="L23" s="25"/>
      <c r="M23" s="26"/>
      <c r="N23" s="26"/>
      <c r="O23" s="26"/>
      <c r="S23" s="72"/>
    </row>
    <row r="24" spans="1:19" s="27" customFormat="1" ht="15">
      <c r="A24" s="23"/>
      <c r="B24" s="142"/>
      <c r="C24" s="246"/>
      <c r="D24" s="251"/>
      <c r="E24" s="261"/>
      <c r="F24" s="231"/>
      <c r="G24" s="231"/>
      <c r="H24" s="260"/>
      <c r="I24" s="231"/>
      <c r="J24" s="232"/>
      <c r="K24" s="245"/>
      <c r="L24" s="25"/>
      <c r="M24" s="26"/>
      <c r="N24" s="26"/>
      <c r="O24" s="26"/>
      <c r="S24" s="72"/>
    </row>
    <row r="25" spans="1:19" s="27" customFormat="1" ht="15">
      <c r="A25" s="23"/>
      <c r="B25" s="142" t="s">
        <v>45</v>
      </c>
      <c r="C25" s="246"/>
      <c r="D25" s="251"/>
      <c r="E25" s="261"/>
      <c r="F25" s="231"/>
      <c r="G25" s="231"/>
      <c r="H25" s="231"/>
      <c r="I25" s="231"/>
      <c r="J25" s="125" t="e">
        <f>+J15+J23</f>
        <v>#REF!</v>
      </c>
      <c r="K25" s="221" t="s">
        <v>21</v>
      </c>
      <c r="P25" s="51"/>
      <c r="S25" s="23"/>
    </row>
    <row r="26" spans="1:19" s="27" customFormat="1" ht="15">
      <c r="A26" s="23"/>
      <c r="B26" s="142"/>
      <c r="C26" s="246"/>
      <c r="D26" s="251"/>
      <c r="E26" s="261"/>
      <c r="F26" s="231"/>
      <c r="G26" s="231"/>
      <c r="H26" s="231"/>
      <c r="I26" s="231"/>
      <c r="J26" s="232"/>
      <c r="K26" s="245"/>
      <c r="L26" s="25"/>
      <c r="M26" s="26"/>
      <c r="N26" s="26"/>
      <c r="O26" s="26"/>
      <c r="P26" s="51"/>
      <c r="S26" s="52"/>
    </row>
    <row r="27" spans="1:19" s="27" customFormat="1" ht="15.75" thickBot="1">
      <c r="A27" s="23"/>
      <c r="B27" s="262" t="s">
        <v>46</v>
      </c>
      <c r="C27" s="121"/>
      <c r="D27" s="263" t="e">
        <f>+#REF!</f>
        <v>#REF!</v>
      </c>
      <c r="E27" s="263" t="s">
        <v>47</v>
      </c>
      <c r="F27" s="263" t="e">
        <f>J25</f>
        <v>#REF!</v>
      </c>
      <c r="G27" s="263" t="str">
        <f>K15</f>
        <v>$/m²</v>
      </c>
      <c r="H27" s="241"/>
      <c r="I27" s="263" t="s">
        <v>44</v>
      </c>
      <c r="J27" s="126" t="e">
        <f>+D27*F27</f>
        <v>#REF!</v>
      </c>
      <c r="K27" s="222" t="str">
        <f>K15</f>
        <v>$/m²</v>
      </c>
      <c r="L27" s="53"/>
      <c r="M27" s="54"/>
      <c r="N27" s="26"/>
      <c r="O27" s="26"/>
      <c r="P27" s="55"/>
      <c r="S27" s="23"/>
    </row>
    <row r="28" spans="1:19" s="35" customFormat="1" ht="17.25" thickTop="1" thickBot="1">
      <c r="A28" s="42"/>
      <c r="B28" s="480" t="s">
        <v>48</v>
      </c>
      <c r="C28" s="480"/>
      <c r="D28" s="481" t="e">
        <f>ROUND(J27,2)</f>
        <v>#REF!</v>
      </c>
      <c r="E28" s="481"/>
      <c r="F28" s="482" t="str">
        <f>+K27</f>
        <v>$/m²</v>
      </c>
      <c r="G28" s="482"/>
      <c r="H28" s="482"/>
      <c r="I28" s="56"/>
      <c r="J28" s="57"/>
      <c r="K28" s="58"/>
      <c r="L28" s="59"/>
      <c r="M28" s="60"/>
      <c r="N28" s="41"/>
      <c r="O28" s="41"/>
      <c r="P28" s="61"/>
      <c r="S28" s="42"/>
    </row>
    <row r="29" spans="1:19" ht="15.75" thickTop="1">
      <c r="C29" s="64"/>
      <c r="D29" s="36"/>
      <c r="E29" s="36"/>
      <c r="F29" s="34"/>
      <c r="G29" s="36"/>
    </row>
    <row r="30" spans="1:19">
      <c r="C30" s="67"/>
      <c r="P30" s="68"/>
    </row>
    <row r="31" spans="1:19">
      <c r="C31" s="69"/>
      <c r="D31" s="474"/>
      <c r="E31" s="474"/>
      <c r="F31" s="70"/>
    </row>
    <row r="32" spans="1:19">
      <c r="C32" s="69"/>
      <c r="D32" s="474"/>
      <c r="E32" s="474"/>
      <c r="P32" s="68"/>
    </row>
    <row r="33" spans="3:5">
      <c r="C33" s="69"/>
      <c r="D33" s="474"/>
      <c r="E33" s="474"/>
    </row>
    <row r="34" spans="3:5">
      <c r="C34" s="69"/>
      <c r="D34" s="474"/>
      <c r="E34" s="474"/>
    </row>
  </sheetData>
  <mergeCells count="12">
    <mergeCell ref="P9:R10"/>
    <mergeCell ref="P11:R11"/>
    <mergeCell ref="P13:R13"/>
    <mergeCell ref="P14:R14"/>
    <mergeCell ref="B28:C28"/>
    <mergeCell ref="D28:E28"/>
    <mergeCell ref="F28:H28"/>
    <mergeCell ref="D31:E31"/>
    <mergeCell ref="D32:E32"/>
    <mergeCell ref="D33:E33"/>
    <mergeCell ref="D34:E34"/>
    <mergeCell ref="B1:K1"/>
  </mergeCells>
  <hyperlinks>
    <hyperlink ref="V1" location="'Pres-gav.'!A1" display="PRESUPUESTO"/>
    <hyperlink ref="V2" location="'Costo Equipos'!A1" display="Equipos"/>
  </hyperlinks>
  <pageMargins left="0.78740157480314965" right="0.59055118110236227" top="2.1653543307086616" bottom="0.78740157480314965" header="0.59055118110236227" footer="0.31496062992125984"/>
  <pageSetup paperSize="9" scale="90" orientation="portrait" horizontalDpi="1200" verticalDpi="1200" r:id="rId1"/>
  <headerFooter scaleWithDoc="0">
    <oddHeader>&amp;C&amp;G</oddHeader>
    <oddFooter>&amp;CPropuesta- Pág. &amp;P de &amp;N   &amp; Julio 2010</oddFooter>
  </headerFooter>
  <legacy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</sheetPr>
  <dimension ref="A1:N30"/>
  <sheetViews>
    <sheetView showGridLines="0" view="pageBreakPreview" topLeftCell="A13" zoomScaleNormal="100" zoomScaleSheetLayoutView="100" workbookViewId="0">
      <selection activeCell="L22" sqref="L22"/>
    </sheetView>
  </sheetViews>
  <sheetFormatPr baseColWidth="10" defaultRowHeight="15"/>
  <cols>
    <col min="1" max="1" width="4" style="5" bestFit="1" customWidth="1"/>
    <col min="2" max="2" width="0.85546875" style="5" customWidth="1"/>
    <col min="3" max="3" width="2.7109375" style="119" customWidth="1"/>
    <col min="4" max="4" width="5.140625" style="119" customWidth="1"/>
    <col min="5" max="5" width="40" style="17" customWidth="1"/>
    <col min="6" max="6" width="4.140625" style="119" customWidth="1"/>
    <col min="7" max="7" width="9.28515625" style="18" customWidth="1"/>
    <col min="8" max="8" width="16.5703125" style="19" bestFit="1" customWidth="1"/>
    <col min="9" max="9" width="18.42578125" style="19" bestFit="1" customWidth="1"/>
    <col min="10" max="10" width="16.5703125" style="119" customWidth="1"/>
    <col min="11" max="11" width="11.42578125" style="119" customWidth="1"/>
    <col min="12" max="12" width="14.5703125" style="119" customWidth="1"/>
    <col min="13" max="13" width="11.42578125" style="119" customWidth="1"/>
    <col min="14" max="16384" width="11.42578125" style="119"/>
  </cols>
  <sheetData>
    <row r="1" spans="1:14">
      <c r="G1" s="391"/>
    </row>
    <row r="2" spans="1:14" ht="48.75" customHeight="1">
      <c r="C2" s="455" t="s">
        <v>149</v>
      </c>
      <c r="D2" s="459"/>
      <c r="E2" s="459"/>
      <c r="F2" s="459"/>
      <c r="G2" s="459"/>
      <c r="H2" s="459"/>
      <c r="I2" s="459"/>
    </row>
    <row r="3" spans="1:14" ht="16.5" customHeight="1">
      <c r="C3" s="394"/>
      <c r="D3" s="395"/>
      <c r="E3" s="395"/>
      <c r="F3" s="395"/>
      <c r="G3" s="395"/>
      <c r="H3" s="395"/>
      <c r="I3" s="395"/>
    </row>
    <row r="4" spans="1:14" ht="15" customHeight="1">
      <c r="C4" s="453" t="s">
        <v>148</v>
      </c>
      <c r="D4" s="453"/>
      <c r="E4" s="453"/>
      <c r="F4" s="453"/>
      <c r="G4" s="453"/>
      <c r="H4" s="453"/>
      <c r="I4" s="453"/>
    </row>
    <row r="5" spans="1:14" s="4" customFormat="1" ht="15.75">
      <c r="A5" s="3"/>
      <c r="B5" s="3"/>
      <c r="C5" s="453" t="s">
        <v>141</v>
      </c>
      <c r="D5" s="453"/>
      <c r="E5" s="453"/>
      <c r="F5" s="453"/>
      <c r="G5" s="453"/>
      <c r="H5" s="453"/>
      <c r="I5" s="453"/>
    </row>
    <row r="6" spans="1:14" s="4" customFormat="1" ht="15.75">
      <c r="A6" s="3"/>
      <c r="B6" s="3"/>
      <c r="C6" s="453"/>
      <c r="D6" s="453"/>
      <c r="E6" s="453"/>
      <c r="F6" s="453"/>
      <c r="G6" s="453"/>
      <c r="H6" s="453"/>
      <c r="I6" s="453"/>
    </row>
    <row r="7" spans="1:14" s="4" customFormat="1" ht="13.5" customHeight="1" thickBot="1">
      <c r="A7" s="3"/>
      <c r="B7" s="3"/>
      <c r="C7" s="396"/>
      <c r="D7" s="396"/>
      <c r="E7" s="396"/>
      <c r="F7" s="396"/>
      <c r="G7" s="396"/>
      <c r="H7" s="396"/>
      <c r="I7" s="396"/>
    </row>
    <row r="8" spans="1:14" ht="18" customHeight="1" thickTop="1" thickBot="1">
      <c r="C8" s="460" t="s">
        <v>0</v>
      </c>
      <c r="D8" s="462" t="s">
        <v>1</v>
      </c>
      <c r="E8" s="464" t="s">
        <v>2</v>
      </c>
      <c r="F8" s="466" t="s">
        <v>3</v>
      </c>
      <c r="G8" s="468" t="s">
        <v>4</v>
      </c>
      <c r="H8" s="470" t="s">
        <v>5</v>
      </c>
      <c r="I8" s="472" t="s">
        <v>8</v>
      </c>
    </row>
    <row r="9" spans="1:14" ht="18" customHeight="1" thickBot="1">
      <c r="C9" s="461"/>
      <c r="D9" s="463"/>
      <c r="E9" s="465"/>
      <c r="F9" s="467"/>
      <c r="G9" s="469"/>
      <c r="H9" s="471"/>
      <c r="I9" s="473"/>
    </row>
    <row r="10" spans="1:14" thickTop="1" thickBot="1">
      <c r="C10" s="379"/>
      <c r="D10" s="6"/>
      <c r="E10" s="6"/>
      <c r="F10" s="6"/>
      <c r="G10" s="7"/>
      <c r="H10" s="6"/>
      <c r="I10" s="380"/>
      <c r="L10" s="8"/>
      <c r="N10" s="9"/>
    </row>
    <row r="11" spans="1:14" ht="18.75" customHeight="1" thickTop="1">
      <c r="C11" s="381">
        <v>1</v>
      </c>
      <c r="D11" s="368"/>
      <c r="E11" s="456" t="s">
        <v>62</v>
      </c>
      <c r="F11" s="456"/>
      <c r="G11" s="456"/>
      <c r="H11" s="435" t="s">
        <v>9</v>
      </c>
      <c r="I11" s="444">
        <f>+SUM(I12:I13)</f>
        <v>49110.14</v>
      </c>
      <c r="J11" s="10"/>
      <c r="N11" s="9"/>
    </row>
    <row r="12" spans="1:14" ht="18" customHeight="1">
      <c r="A12" s="11"/>
      <c r="B12" s="11"/>
      <c r="C12" s="382"/>
      <c r="D12" s="356" t="s">
        <v>17</v>
      </c>
      <c r="E12" s="357" t="s">
        <v>137</v>
      </c>
      <c r="F12" s="12" t="s">
        <v>10</v>
      </c>
      <c r="G12" s="433">
        <v>0.15244712999999999</v>
      </c>
      <c r="H12" s="437">
        <f>+'[1]Listado de Items Parag'!H12</f>
        <v>3926.1155555555556</v>
      </c>
      <c r="I12" s="439">
        <f>ROUND(+H12*G12,2)</f>
        <v>598.53</v>
      </c>
      <c r="J12" s="409">
        <f>+'Presup Margen Parag Pte'!G12+'Presup meandros Parag'!G12</f>
        <v>0.15244712999999999</v>
      </c>
      <c r="L12" s="8"/>
      <c r="N12" s="9"/>
    </row>
    <row r="13" spans="1:14" ht="26.25" customHeight="1" thickBot="1">
      <c r="A13" s="11"/>
      <c r="B13" s="11"/>
      <c r="C13" s="383"/>
      <c r="D13" s="356">
        <v>1.2</v>
      </c>
      <c r="E13" s="358" t="s">
        <v>139</v>
      </c>
      <c r="F13" s="13" t="s">
        <v>11</v>
      </c>
      <c r="G13" s="434">
        <v>2464.7425000000003</v>
      </c>
      <c r="H13" s="438">
        <f>+'[1]Listado de Items Parag'!H13</f>
        <v>19.682222222222222</v>
      </c>
      <c r="I13" s="440">
        <f>ROUND(+H13*G13,2)</f>
        <v>48511.61</v>
      </c>
      <c r="J13" s="409">
        <f>+'Presup Margen Parag Pte'!G13+'Presup meandros Parag'!G13</f>
        <v>2464.7424999999998</v>
      </c>
      <c r="N13" s="9"/>
    </row>
    <row r="14" spans="1:14" ht="18" customHeight="1" thickTop="1" thickBot="1">
      <c r="A14" s="11"/>
      <c r="B14" s="11"/>
      <c r="C14" s="441"/>
      <c r="D14" s="442"/>
      <c r="E14" s="442"/>
      <c r="F14" s="442"/>
      <c r="G14" s="442"/>
      <c r="H14" s="436"/>
      <c r="I14" s="443"/>
      <c r="J14" s="409"/>
      <c r="N14" s="9"/>
    </row>
    <row r="15" spans="1:14" ht="18" customHeight="1" thickTop="1">
      <c r="A15" s="11"/>
      <c r="B15" s="11"/>
      <c r="C15" s="381">
        <v>2</v>
      </c>
      <c r="D15" s="360"/>
      <c r="E15" s="425" t="s">
        <v>63</v>
      </c>
      <c r="F15" s="361"/>
      <c r="G15" s="402"/>
      <c r="H15" s="369" t="s">
        <v>9</v>
      </c>
      <c r="I15" s="444">
        <f>SUM(I16:I20)</f>
        <v>225360.63000000003</v>
      </c>
      <c r="J15" s="409"/>
      <c r="N15" s="9"/>
    </row>
    <row r="16" spans="1:14" ht="18" customHeight="1">
      <c r="A16" s="11"/>
      <c r="B16" s="11"/>
      <c r="C16" s="382"/>
      <c r="D16" s="362" t="s">
        <v>14</v>
      </c>
      <c r="E16" s="357" t="s">
        <v>151</v>
      </c>
      <c r="F16" s="12" t="s">
        <v>11</v>
      </c>
      <c r="G16" s="400">
        <v>10</v>
      </c>
      <c r="H16" s="437">
        <f>+'[1]Listado de Items Parag'!H16</f>
        <v>231.19777777777779</v>
      </c>
      <c r="I16" s="439">
        <f t="shared" ref="I16:I20" si="0">ROUND(+H16*G16,2)</f>
        <v>2311.98</v>
      </c>
      <c r="J16" s="409">
        <f>+'Presup Margen Parag Pte'!G16+'Presup meandros Parag'!G16</f>
        <v>10</v>
      </c>
      <c r="N16" s="9"/>
    </row>
    <row r="17" spans="1:14" ht="27.75" customHeight="1">
      <c r="A17" s="11"/>
      <c r="B17" s="11"/>
      <c r="C17" s="382"/>
      <c r="D17" s="362" t="s">
        <v>15</v>
      </c>
      <c r="E17" s="358" t="s">
        <v>140</v>
      </c>
      <c r="F17" s="12" t="s">
        <v>12</v>
      </c>
      <c r="G17" s="400">
        <v>3407.64732</v>
      </c>
      <c r="H17" s="437">
        <f>+'[1]Listado de Items Parag'!H17</f>
        <v>43.677777777777777</v>
      </c>
      <c r="I17" s="439">
        <f t="shared" si="0"/>
        <v>148838.46</v>
      </c>
      <c r="J17" s="409">
        <f>+'Presup Margen Parag Pte'!G17+'Presup meandros Parag'!G17</f>
        <v>3407.64732</v>
      </c>
      <c r="N17" s="9"/>
    </row>
    <row r="18" spans="1:14" ht="18" customHeight="1">
      <c r="A18" s="11"/>
      <c r="B18" s="11"/>
      <c r="C18" s="448"/>
      <c r="D18" s="449" t="s">
        <v>16</v>
      </c>
      <c r="E18" s="445" t="s">
        <v>133</v>
      </c>
      <c r="F18" s="446" t="s">
        <v>12</v>
      </c>
      <c r="G18" s="447">
        <v>1449</v>
      </c>
      <c r="H18" s="437">
        <f>+'[1]Listado de Items Parag'!H18</f>
        <v>2.971111111111111</v>
      </c>
      <c r="I18" s="439">
        <f t="shared" si="0"/>
        <v>4305.1400000000003</v>
      </c>
      <c r="J18" s="409">
        <f>+'Presup Margen Parag Pte'!G18+'Presup meandros Parag'!G18</f>
        <v>1449</v>
      </c>
      <c r="N18" s="9"/>
    </row>
    <row r="19" spans="1:14" ht="18" customHeight="1">
      <c r="A19" s="11"/>
      <c r="B19" s="11"/>
      <c r="C19" s="382"/>
      <c r="D19" s="362">
        <v>2.4</v>
      </c>
      <c r="E19" s="358" t="s">
        <v>152</v>
      </c>
      <c r="F19" s="12" t="s">
        <v>11</v>
      </c>
      <c r="G19" s="400">
        <v>93.555000000000007</v>
      </c>
      <c r="H19" s="437">
        <f>+'[1]Listado de Items Parag'!H19</f>
        <v>101.4688888888889</v>
      </c>
      <c r="I19" s="439">
        <f t="shared" si="0"/>
        <v>9492.92</v>
      </c>
      <c r="J19" s="409">
        <f>+'Presup Margen Parag Pte'!G19+'Presup meandros Parag'!G19</f>
        <v>93.555000000000007</v>
      </c>
      <c r="N19" s="9"/>
    </row>
    <row r="20" spans="1:14" ht="18" customHeight="1" thickBot="1">
      <c r="A20" s="11"/>
      <c r="B20" s="11"/>
      <c r="C20" s="385"/>
      <c r="D20" s="388">
        <v>2.5</v>
      </c>
      <c r="E20" s="432" t="s">
        <v>153</v>
      </c>
      <c r="F20" s="15" t="s">
        <v>11</v>
      </c>
      <c r="G20" s="403">
        <v>688.11749999999995</v>
      </c>
      <c r="H20" s="438">
        <f>+'[1]Listado de Items Parag'!H20</f>
        <v>87.793333333333337</v>
      </c>
      <c r="I20" s="440">
        <f t="shared" si="0"/>
        <v>60412.13</v>
      </c>
      <c r="J20" s="409">
        <f>+'Presup Margen Parag Pte'!G20+'Presup meandros Parag'!G20</f>
        <v>688.11749999999995</v>
      </c>
      <c r="N20" s="9"/>
    </row>
    <row r="21" spans="1:14" ht="18" customHeight="1" thickTop="1" thickBot="1">
      <c r="A21" s="11"/>
      <c r="B21" s="11"/>
      <c r="C21" s="386"/>
      <c r="D21" s="365"/>
      <c r="E21" s="366"/>
      <c r="F21" s="103"/>
      <c r="G21" s="408"/>
      <c r="H21" s="405"/>
      <c r="I21" s="406"/>
      <c r="J21" s="409"/>
      <c r="L21" s="8"/>
      <c r="M21" s="8"/>
      <c r="N21" s="9"/>
    </row>
    <row r="22" spans="1:14" ht="18" customHeight="1" thickTop="1">
      <c r="A22" s="11"/>
      <c r="B22" s="11"/>
      <c r="C22" s="381">
        <v>3</v>
      </c>
      <c r="D22" s="360"/>
      <c r="E22" s="425" t="s">
        <v>102</v>
      </c>
      <c r="F22" s="361"/>
      <c r="G22" s="402"/>
      <c r="H22" s="369" t="s">
        <v>9</v>
      </c>
      <c r="I22" s="444">
        <f>+SUM(I23:I25)</f>
        <v>20874.559999999998</v>
      </c>
      <c r="J22" s="409"/>
      <c r="L22" s="8"/>
      <c r="M22" s="8"/>
      <c r="N22" s="9"/>
    </row>
    <row r="23" spans="1:14" ht="18" customHeight="1">
      <c r="A23" s="11"/>
      <c r="B23" s="11"/>
      <c r="C23" s="387"/>
      <c r="D23" s="362" t="s">
        <v>103</v>
      </c>
      <c r="E23" s="367" t="s">
        <v>127</v>
      </c>
      <c r="F23" s="14" t="s">
        <v>131</v>
      </c>
      <c r="G23" s="407">
        <v>2</v>
      </c>
      <c r="H23" s="437">
        <f>+'[1]Listado de Items Parag'!H23</f>
        <v>2411.7466666666664</v>
      </c>
      <c r="I23" s="439">
        <f>ROUND(+H23*G23,2)</f>
        <v>4823.49</v>
      </c>
      <c r="J23" s="409">
        <f>+'Presup Margen Parag Pte'!G23+'Presup meandros Parag'!G23</f>
        <v>2</v>
      </c>
      <c r="L23" s="8"/>
      <c r="M23" s="8"/>
      <c r="N23" s="9"/>
    </row>
    <row r="24" spans="1:14" ht="18" customHeight="1">
      <c r="A24" s="11"/>
      <c r="B24" s="11"/>
      <c r="C24" s="382"/>
      <c r="D24" s="362" t="s">
        <v>104</v>
      </c>
      <c r="E24" s="357" t="s">
        <v>128</v>
      </c>
      <c r="F24" s="12" t="s">
        <v>131</v>
      </c>
      <c r="G24" s="400">
        <v>2</v>
      </c>
      <c r="H24" s="437">
        <f>+'[1]Listado de Items Parag'!H24</f>
        <v>993.50666666666666</v>
      </c>
      <c r="I24" s="439">
        <f t="shared" ref="I24:I25" si="1">ROUND(+H24*G24,2)</f>
        <v>1987.01</v>
      </c>
      <c r="J24" s="409">
        <f>+'Presup Margen Parag Pte'!G24+'Presup meandros Parag'!G24</f>
        <v>2</v>
      </c>
      <c r="L24" s="8"/>
      <c r="M24" s="8"/>
      <c r="N24" s="9"/>
    </row>
    <row r="25" spans="1:14" ht="18" customHeight="1" thickBot="1">
      <c r="A25" s="11"/>
      <c r="B25" s="11"/>
      <c r="C25" s="385"/>
      <c r="D25" s="363" t="s">
        <v>105</v>
      </c>
      <c r="E25" s="364" t="s">
        <v>129</v>
      </c>
      <c r="F25" s="15" t="s">
        <v>130</v>
      </c>
      <c r="G25" s="403">
        <v>1</v>
      </c>
      <c r="H25" s="438">
        <f>5%*(I11+I15+I23+I24)</f>
        <v>14064.063500000002</v>
      </c>
      <c r="I25" s="440">
        <f t="shared" si="1"/>
        <v>14064.06</v>
      </c>
      <c r="J25" s="409"/>
    </row>
    <row r="26" spans="1:14" thickTop="1" thickBot="1">
      <c r="A26" s="11"/>
      <c r="B26" s="11"/>
      <c r="C26" s="372"/>
      <c r="D26" s="372"/>
      <c r="E26" s="389"/>
      <c r="F26" s="390"/>
      <c r="G26" s="107"/>
      <c r="H26" s="108"/>
      <c r="I26" s="399"/>
    </row>
    <row r="27" spans="1:14" ht="15.75" thickBot="1">
      <c r="C27" s="375"/>
      <c r="D27" s="376"/>
      <c r="E27" s="377"/>
      <c r="F27" s="378"/>
      <c r="G27" s="457" t="s">
        <v>13</v>
      </c>
      <c r="H27" s="458"/>
      <c r="I27" s="420">
        <f>SUM(I11,I15,I22)</f>
        <v>295345.33</v>
      </c>
      <c r="J27" s="451">
        <f>+'Presup Margen Parag Pte'!I27+'Presup meandros Parag'!I27</f>
        <v>295345.34000000003</v>
      </c>
      <c r="K27" s="5" t="s">
        <v>44</v>
      </c>
      <c r="L27" s="450">
        <f>+I27*4.5</f>
        <v>1329053.9850000001</v>
      </c>
    </row>
    <row r="28" spans="1:14">
      <c r="G28" s="133"/>
    </row>
    <row r="30" spans="1:14">
      <c r="I30" s="412"/>
    </row>
  </sheetData>
  <mergeCells count="13">
    <mergeCell ref="E11:G11"/>
    <mergeCell ref="G27:H27"/>
    <mergeCell ref="C4:I4"/>
    <mergeCell ref="C2:I2"/>
    <mergeCell ref="C5:I5"/>
    <mergeCell ref="C6:I6"/>
    <mergeCell ref="C8:C9"/>
    <mergeCell ref="D8:D9"/>
    <mergeCell ref="E8:E9"/>
    <mergeCell ref="F8:F9"/>
    <mergeCell ref="G8:G9"/>
    <mergeCell ref="H8:H9"/>
    <mergeCell ref="I8:I9"/>
  </mergeCells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 xml:space="preserve">&amp;L&amp;"Arial,Normal"&amp;10Presupuesto&amp;R Pág. &amp;P de &amp;N  </oddFooter>
  </headerFooter>
  <ignoredErrors>
    <ignoredError sqref="D21:D25 D12:D20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7030A0"/>
  </sheetPr>
  <dimension ref="A1:N27"/>
  <sheetViews>
    <sheetView showGridLines="0" view="pageBreakPreview" zoomScaleNormal="100" zoomScaleSheetLayoutView="100" workbookViewId="0">
      <selection activeCell="A32" sqref="A32"/>
    </sheetView>
  </sheetViews>
  <sheetFormatPr baseColWidth="10" defaultRowHeight="15"/>
  <cols>
    <col min="1" max="1" width="6.7109375" style="5" customWidth="1"/>
    <col min="2" max="2" width="0.85546875" style="5" customWidth="1"/>
    <col min="3" max="3" width="2.7109375" style="119" customWidth="1"/>
    <col min="4" max="4" width="5.140625" style="119" customWidth="1"/>
    <col min="5" max="5" width="39.42578125" style="17" customWidth="1"/>
    <col min="6" max="6" width="4.140625" style="119" customWidth="1"/>
    <col min="7" max="7" width="11.42578125" style="18" customWidth="1"/>
    <col min="8" max="8" width="14.85546875" style="19" bestFit="1" customWidth="1"/>
    <col min="9" max="9" width="18.42578125" style="19" bestFit="1" customWidth="1"/>
    <col min="10" max="13" width="11.42578125" style="119" customWidth="1"/>
    <col min="14" max="16384" width="11.42578125" style="119"/>
  </cols>
  <sheetData>
    <row r="1" spans="1:14">
      <c r="G1" s="391"/>
    </row>
    <row r="2" spans="1:14" ht="48.75" customHeight="1">
      <c r="C2" s="455" t="s">
        <v>150</v>
      </c>
      <c r="D2" s="459"/>
      <c r="E2" s="459"/>
      <c r="F2" s="459"/>
      <c r="G2" s="459"/>
      <c r="H2" s="459"/>
      <c r="I2" s="459"/>
    </row>
    <row r="3" spans="1:14" ht="16.5" customHeight="1">
      <c r="C3" s="392"/>
      <c r="D3" s="393"/>
      <c r="E3" s="393"/>
      <c r="F3" s="393"/>
      <c r="G3" s="393"/>
      <c r="H3" s="393"/>
      <c r="I3" s="393"/>
    </row>
    <row r="4" spans="1:14" ht="15" customHeight="1">
      <c r="C4" s="453" t="s">
        <v>13</v>
      </c>
      <c r="D4" s="453"/>
      <c r="E4" s="453"/>
      <c r="F4" s="453"/>
      <c r="G4" s="453"/>
      <c r="H4" s="453"/>
      <c r="I4" s="453"/>
    </row>
    <row r="5" spans="1:14" ht="15" customHeight="1">
      <c r="C5" s="396"/>
      <c r="D5" s="396"/>
      <c r="E5" s="396"/>
      <c r="F5" s="396"/>
      <c r="G5" s="396"/>
      <c r="H5" s="396"/>
      <c r="I5" s="396"/>
    </row>
    <row r="6" spans="1:14" s="4" customFormat="1" ht="28.5" customHeight="1">
      <c r="A6" s="3"/>
      <c r="B6" s="3"/>
      <c r="C6" s="453" t="s">
        <v>142</v>
      </c>
      <c r="D6" s="453"/>
      <c r="E6" s="453"/>
      <c r="F6" s="453"/>
      <c r="G6" s="453"/>
      <c r="H6" s="453"/>
      <c r="I6" s="453"/>
    </row>
    <row r="7" spans="1:14" s="4" customFormat="1" ht="26.25" customHeight="1" thickBot="1">
      <c r="A7" s="3"/>
      <c r="B7" s="3"/>
      <c r="C7" s="371"/>
      <c r="D7" s="371"/>
      <c r="E7" s="371"/>
      <c r="F7" s="371"/>
      <c r="G7" s="371"/>
      <c r="H7" s="371"/>
      <c r="I7" s="371"/>
    </row>
    <row r="8" spans="1:14" ht="18" customHeight="1" thickTop="1" thickBot="1">
      <c r="C8" s="460" t="s">
        <v>0</v>
      </c>
      <c r="D8" s="462" t="s">
        <v>1</v>
      </c>
      <c r="E8" s="464" t="s">
        <v>2</v>
      </c>
      <c r="F8" s="466" t="s">
        <v>3</v>
      </c>
      <c r="G8" s="468" t="s">
        <v>4</v>
      </c>
      <c r="H8" s="470" t="s">
        <v>5</v>
      </c>
      <c r="I8" s="472" t="s">
        <v>8</v>
      </c>
    </row>
    <row r="9" spans="1:14" ht="18" customHeight="1" thickBot="1">
      <c r="C9" s="461"/>
      <c r="D9" s="463"/>
      <c r="E9" s="465"/>
      <c r="F9" s="467"/>
      <c r="G9" s="469"/>
      <c r="H9" s="471"/>
      <c r="I9" s="473"/>
    </row>
    <row r="10" spans="1:14" thickTop="1" thickBot="1">
      <c r="C10" s="379"/>
      <c r="D10" s="6"/>
      <c r="E10" s="6"/>
      <c r="F10" s="6"/>
      <c r="G10" s="7"/>
      <c r="H10" s="6"/>
      <c r="I10" s="380"/>
      <c r="L10" s="8"/>
      <c r="N10" s="9"/>
    </row>
    <row r="11" spans="1:14" ht="18.75" customHeight="1" thickTop="1">
      <c r="C11" s="381">
        <v>1</v>
      </c>
      <c r="D11" s="368"/>
      <c r="E11" s="456" t="s">
        <v>62</v>
      </c>
      <c r="F11" s="456"/>
      <c r="G11" s="456"/>
      <c r="H11" s="435" t="s">
        <v>9</v>
      </c>
      <c r="I11" s="444">
        <f>+SUM(I12:I13)</f>
        <v>13606.29</v>
      </c>
      <c r="J11" s="10"/>
      <c r="N11" s="9"/>
    </row>
    <row r="12" spans="1:14" ht="18" customHeight="1">
      <c r="A12" s="11"/>
      <c r="B12" s="11"/>
      <c r="C12" s="382"/>
      <c r="D12" s="356" t="s">
        <v>17</v>
      </c>
      <c r="E12" s="357" t="s">
        <v>137</v>
      </c>
      <c r="F12" s="12" t="s">
        <v>10</v>
      </c>
      <c r="G12" s="400">
        <v>4.0247129999999999E-2</v>
      </c>
      <c r="H12" s="437">
        <f>+'[1]Listado de Items Parag'!H12</f>
        <v>3926.1155555555556</v>
      </c>
      <c r="I12" s="439">
        <f>ROUND(+H12*G12,2)</f>
        <v>158.01</v>
      </c>
      <c r="J12" s="10"/>
      <c r="L12" s="8"/>
      <c r="N12" s="9"/>
    </row>
    <row r="13" spans="1:14" ht="26.25" customHeight="1" thickBot="1">
      <c r="A13" s="11"/>
      <c r="B13" s="11"/>
      <c r="C13" s="383"/>
      <c r="D13" s="356">
        <v>1.2</v>
      </c>
      <c r="E13" s="358" t="s">
        <v>139</v>
      </c>
      <c r="F13" s="13" t="s">
        <v>11</v>
      </c>
      <c r="G13" s="401">
        <v>683.27049999999997</v>
      </c>
      <c r="H13" s="438">
        <f>+'[1]Listado de Items Parag'!H13</f>
        <v>19.682222222222222</v>
      </c>
      <c r="I13" s="440">
        <f>ROUND(+H13*G13,2)</f>
        <v>13448.28</v>
      </c>
      <c r="J13" s="10"/>
      <c r="N13" s="9"/>
    </row>
    <row r="14" spans="1:14" ht="18" customHeight="1" thickTop="1" thickBot="1">
      <c r="A14" s="11"/>
      <c r="B14" s="11"/>
      <c r="C14" s="384"/>
      <c r="D14" s="359"/>
      <c r="E14" s="359"/>
      <c r="F14" s="359"/>
      <c r="G14" s="359"/>
      <c r="H14" s="436"/>
      <c r="I14" s="443"/>
      <c r="J14" s="10"/>
      <c r="N14" s="9"/>
    </row>
    <row r="15" spans="1:14" ht="18" customHeight="1" thickTop="1">
      <c r="A15" s="11"/>
      <c r="B15" s="11"/>
      <c r="C15" s="381">
        <v>2</v>
      </c>
      <c r="D15" s="360"/>
      <c r="E15" s="370" t="s">
        <v>63</v>
      </c>
      <c r="F15" s="361"/>
      <c r="G15" s="402"/>
      <c r="H15" s="369" t="s">
        <v>9</v>
      </c>
      <c r="I15" s="444">
        <f>SUM(I16:I20)</f>
        <v>141422.46000000002</v>
      </c>
      <c r="J15" s="10"/>
      <c r="N15" s="9"/>
    </row>
    <row r="16" spans="1:14" ht="18" customHeight="1">
      <c r="A16" s="11"/>
      <c r="B16" s="11"/>
      <c r="C16" s="382"/>
      <c r="D16" s="362" t="s">
        <v>14</v>
      </c>
      <c r="E16" s="357" t="s">
        <v>151</v>
      </c>
      <c r="F16" s="12" t="s">
        <v>11</v>
      </c>
      <c r="G16" s="400">
        <v>10</v>
      </c>
      <c r="H16" s="437">
        <f>+'[1]Listado de Items Parag'!H16</f>
        <v>231.19777777777779</v>
      </c>
      <c r="I16" s="439">
        <f>ROUND(+H16*G16,2)</f>
        <v>2311.98</v>
      </c>
      <c r="J16" s="10"/>
      <c r="N16" s="9"/>
    </row>
    <row r="17" spans="1:14" ht="27.75" customHeight="1">
      <c r="A17" s="11"/>
      <c r="B17" s="11"/>
      <c r="C17" s="382"/>
      <c r="D17" s="362" t="s">
        <v>15</v>
      </c>
      <c r="E17" s="358" t="s">
        <v>140</v>
      </c>
      <c r="F17" s="12" t="s">
        <v>12</v>
      </c>
      <c r="G17" s="400">
        <v>2869.02</v>
      </c>
      <c r="H17" s="437">
        <f>+'[1]Listado de Items Parag'!H17</f>
        <v>43.677777777777777</v>
      </c>
      <c r="I17" s="439">
        <f>ROUND(+H17*G17,2)</f>
        <v>125312.42</v>
      </c>
      <c r="J17" s="10"/>
      <c r="N17" s="9"/>
    </row>
    <row r="18" spans="1:14" ht="18" customHeight="1">
      <c r="A18" s="11"/>
      <c r="B18" s="11"/>
      <c r="C18" s="382"/>
      <c r="D18" s="362" t="s">
        <v>16</v>
      </c>
      <c r="E18" s="445" t="s">
        <v>133</v>
      </c>
      <c r="F18" s="446" t="s">
        <v>12</v>
      </c>
      <c r="G18" s="447">
        <v>1449</v>
      </c>
      <c r="H18" s="437">
        <f>+'[1]Listado de Items Parag'!H18</f>
        <v>2.971111111111111</v>
      </c>
      <c r="I18" s="439">
        <f t="shared" ref="I18:I20" si="0">ROUND(+H18*G18,2)</f>
        <v>4305.1400000000003</v>
      </c>
      <c r="J18" s="10"/>
      <c r="N18" s="9"/>
    </row>
    <row r="19" spans="1:14" ht="18" customHeight="1">
      <c r="A19" s="11"/>
      <c r="B19" s="11"/>
      <c r="C19" s="382"/>
      <c r="D19" s="362">
        <v>2.4</v>
      </c>
      <c r="E19" s="358" t="s">
        <v>152</v>
      </c>
      <c r="F19" s="12" t="s">
        <v>11</v>
      </c>
      <c r="G19" s="400">
        <v>93.555000000000007</v>
      </c>
      <c r="H19" s="437">
        <f>+'[1]Listado de Items Parag'!H19</f>
        <v>101.4688888888889</v>
      </c>
      <c r="I19" s="439">
        <f t="shared" si="0"/>
        <v>9492.92</v>
      </c>
      <c r="J19" s="10"/>
      <c r="N19" s="9"/>
    </row>
    <row r="20" spans="1:14" ht="18" customHeight="1" thickBot="1">
      <c r="A20" s="11"/>
      <c r="B20" s="11"/>
      <c r="C20" s="385"/>
      <c r="D20" s="388">
        <v>2.5</v>
      </c>
      <c r="E20" s="432" t="s">
        <v>153</v>
      </c>
      <c r="F20" s="15" t="s">
        <v>11</v>
      </c>
      <c r="G20" s="403">
        <v>0</v>
      </c>
      <c r="H20" s="438">
        <f>+'[1]Listado de Items Parag'!H20</f>
        <v>87.793333333333337</v>
      </c>
      <c r="I20" s="440">
        <f t="shared" si="0"/>
        <v>0</v>
      </c>
      <c r="J20" s="10"/>
      <c r="N20" s="9"/>
    </row>
    <row r="21" spans="1:14" ht="18" customHeight="1" thickTop="1" thickBot="1">
      <c r="A21" s="11"/>
      <c r="B21" s="11"/>
      <c r="C21" s="397"/>
      <c r="D21" s="365"/>
      <c r="E21" s="398"/>
      <c r="F21" s="106"/>
      <c r="G21" s="404"/>
      <c r="H21" s="405"/>
      <c r="I21" s="406"/>
      <c r="J21" s="10"/>
      <c r="L21" s="8"/>
      <c r="M21" s="8"/>
      <c r="N21" s="9"/>
    </row>
    <row r="22" spans="1:14" ht="18" customHeight="1" thickTop="1">
      <c r="A22" s="11"/>
      <c r="B22" s="11"/>
      <c r="C22" s="381">
        <v>3</v>
      </c>
      <c r="D22" s="360"/>
      <c r="E22" s="370" t="s">
        <v>102</v>
      </c>
      <c r="F22" s="361"/>
      <c r="G22" s="402"/>
      <c r="H22" s="369" t="s">
        <v>9</v>
      </c>
      <c r="I22" s="444">
        <f>+SUM(I23:I25)</f>
        <v>11326.96</v>
      </c>
      <c r="J22" s="10"/>
      <c r="L22" s="8"/>
      <c r="M22" s="8"/>
      <c r="N22" s="9"/>
    </row>
    <row r="23" spans="1:14" ht="18" customHeight="1">
      <c r="A23" s="11"/>
      <c r="B23" s="11"/>
      <c r="C23" s="387"/>
      <c r="D23" s="362" t="s">
        <v>103</v>
      </c>
      <c r="E23" s="367" t="s">
        <v>127</v>
      </c>
      <c r="F23" s="14" t="s">
        <v>131</v>
      </c>
      <c r="G23" s="407">
        <v>1</v>
      </c>
      <c r="H23" s="437">
        <f>+'[1]Listado de Items Parag'!H23</f>
        <v>2411.7466666666664</v>
      </c>
      <c r="I23" s="439">
        <f>ROUND(+H23*G23,2)</f>
        <v>2411.75</v>
      </c>
      <c r="J23" s="10"/>
      <c r="L23" s="8"/>
      <c r="M23" s="8"/>
      <c r="N23" s="9"/>
    </row>
    <row r="24" spans="1:14" ht="18" customHeight="1">
      <c r="A24" s="11"/>
      <c r="B24" s="11"/>
      <c r="C24" s="382"/>
      <c r="D24" s="362" t="s">
        <v>104</v>
      </c>
      <c r="E24" s="357" t="s">
        <v>128</v>
      </c>
      <c r="F24" s="12" t="s">
        <v>131</v>
      </c>
      <c r="G24" s="400">
        <v>1</v>
      </c>
      <c r="H24" s="437">
        <f>+'[1]Listado de Items Parag'!H24</f>
        <v>993.50666666666666</v>
      </c>
      <c r="I24" s="439">
        <f t="shared" ref="I24:I25" si="1">ROUND(+H24*G24,2)</f>
        <v>993.51</v>
      </c>
      <c r="J24" s="10"/>
      <c r="L24" s="8"/>
      <c r="M24" s="8"/>
      <c r="N24" s="9"/>
    </row>
    <row r="25" spans="1:14" ht="18" customHeight="1" thickBot="1">
      <c r="A25" s="11"/>
      <c r="B25" s="11"/>
      <c r="C25" s="385"/>
      <c r="D25" s="363" t="s">
        <v>105</v>
      </c>
      <c r="E25" s="364" t="s">
        <v>129</v>
      </c>
      <c r="F25" s="15" t="s">
        <v>130</v>
      </c>
      <c r="G25" s="403">
        <v>1</v>
      </c>
      <c r="H25" s="438">
        <f>5%*(I11+I15+I23+I24)</f>
        <v>7921.7005000000026</v>
      </c>
      <c r="I25" s="440">
        <f t="shared" si="1"/>
        <v>7921.7</v>
      </c>
    </row>
    <row r="26" spans="1:14" thickTop="1" thickBot="1">
      <c r="A26" s="11"/>
      <c r="B26" s="373"/>
      <c r="C26" s="372"/>
      <c r="D26" s="104"/>
      <c r="E26" s="105"/>
      <c r="F26" s="106"/>
      <c r="G26" s="107"/>
      <c r="H26" s="108"/>
      <c r="I26" s="399"/>
    </row>
    <row r="27" spans="1:14" ht="15.75" thickBot="1">
      <c r="B27" s="374"/>
      <c r="C27" s="375"/>
      <c r="D27" s="376"/>
      <c r="E27" s="377"/>
      <c r="F27" s="378"/>
      <c r="G27" s="457" t="s">
        <v>13</v>
      </c>
      <c r="H27" s="458"/>
      <c r="I27" s="420">
        <f>SUM(I11,I15,I22)</f>
        <v>166355.71000000002</v>
      </c>
    </row>
  </sheetData>
  <mergeCells count="12">
    <mergeCell ref="E11:G11"/>
    <mergeCell ref="G27:H27"/>
    <mergeCell ref="C2:I2"/>
    <mergeCell ref="C6:I6"/>
    <mergeCell ref="C8:C9"/>
    <mergeCell ref="D8:D9"/>
    <mergeCell ref="E8:E9"/>
    <mergeCell ref="F8:F9"/>
    <mergeCell ref="G8:G9"/>
    <mergeCell ref="H8:H9"/>
    <mergeCell ref="I8:I9"/>
    <mergeCell ref="C4:I4"/>
  </mergeCells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 xml:space="preserve">&amp;L&amp;"Arial,Normal"&amp;10Presupuesto&amp;R Pág. &amp;P de &amp;N  </oddFooter>
  </headerFooter>
  <ignoredErrors>
    <ignoredError sqref="D22:D25 D12:D2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7030A0"/>
  </sheetPr>
  <dimension ref="A1:N27"/>
  <sheetViews>
    <sheetView showGridLines="0" view="pageBreakPreview" zoomScaleNormal="100" zoomScaleSheetLayoutView="100" workbookViewId="0">
      <selection activeCell="J7" sqref="J7"/>
    </sheetView>
  </sheetViews>
  <sheetFormatPr baseColWidth="10" defaultRowHeight="15"/>
  <cols>
    <col min="1" max="1" width="6.7109375" style="5" customWidth="1"/>
    <col min="2" max="2" width="0.85546875" style="5" customWidth="1"/>
    <col min="3" max="3" width="2.7109375" style="119" customWidth="1"/>
    <col min="4" max="4" width="5.140625" style="119" customWidth="1"/>
    <col min="5" max="5" width="39.5703125" style="17" customWidth="1"/>
    <col min="6" max="6" width="4.140625" style="119" customWidth="1"/>
    <col min="7" max="7" width="11.42578125" style="18" customWidth="1"/>
    <col min="8" max="8" width="14.85546875" style="19" bestFit="1" customWidth="1"/>
    <col min="9" max="9" width="18.42578125" style="19" bestFit="1" customWidth="1"/>
    <col min="10" max="13" width="11.42578125" style="119" customWidth="1"/>
    <col min="14" max="16384" width="11.42578125" style="119"/>
  </cols>
  <sheetData>
    <row r="1" spans="1:14">
      <c r="G1" s="391"/>
    </row>
    <row r="2" spans="1:14" ht="48.75" customHeight="1">
      <c r="C2" s="455" t="s">
        <v>150</v>
      </c>
      <c r="D2" s="459"/>
      <c r="E2" s="459"/>
      <c r="F2" s="459"/>
      <c r="G2" s="459"/>
      <c r="H2" s="459"/>
      <c r="I2" s="459"/>
    </row>
    <row r="3" spans="1:14" ht="15.75">
      <c r="C3" s="392"/>
      <c r="D3" s="393"/>
      <c r="E3" s="393"/>
      <c r="F3" s="393"/>
      <c r="G3" s="393"/>
      <c r="H3" s="393"/>
      <c r="I3" s="393"/>
    </row>
    <row r="4" spans="1:14" ht="15" customHeight="1">
      <c r="C4" s="453" t="s">
        <v>13</v>
      </c>
      <c r="D4" s="453"/>
      <c r="E4" s="453"/>
      <c r="F4" s="453"/>
      <c r="G4" s="453"/>
      <c r="H4" s="453"/>
      <c r="I4" s="453"/>
    </row>
    <row r="5" spans="1:14" ht="12.75" customHeight="1">
      <c r="G5" s="391"/>
    </row>
    <row r="6" spans="1:14" s="4" customFormat="1" ht="28.5" customHeight="1">
      <c r="A6" s="3"/>
      <c r="B6" s="3"/>
      <c r="C6" s="453" t="s">
        <v>143</v>
      </c>
      <c r="D6" s="453"/>
      <c r="E6" s="453"/>
      <c r="F6" s="453"/>
      <c r="G6" s="453"/>
      <c r="H6" s="453"/>
      <c r="I6" s="453"/>
    </row>
    <row r="7" spans="1:14" s="4" customFormat="1" ht="26.25" customHeight="1" thickBot="1">
      <c r="A7" s="3"/>
      <c r="B7" s="3"/>
      <c r="C7" s="371"/>
      <c r="D7" s="371"/>
      <c r="E7" s="371"/>
      <c r="F7" s="371"/>
      <c r="G7" s="371"/>
      <c r="H7" s="371"/>
      <c r="I7" s="371"/>
    </row>
    <row r="8" spans="1:14" ht="18" customHeight="1" thickTop="1" thickBot="1">
      <c r="C8" s="460" t="s">
        <v>0</v>
      </c>
      <c r="D8" s="462" t="s">
        <v>1</v>
      </c>
      <c r="E8" s="464" t="s">
        <v>2</v>
      </c>
      <c r="F8" s="466" t="s">
        <v>3</v>
      </c>
      <c r="G8" s="468" t="s">
        <v>4</v>
      </c>
      <c r="H8" s="470" t="s">
        <v>5</v>
      </c>
      <c r="I8" s="472" t="s">
        <v>8</v>
      </c>
    </row>
    <row r="9" spans="1:14" ht="18" customHeight="1" thickBot="1">
      <c r="C9" s="461"/>
      <c r="D9" s="463"/>
      <c r="E9" s="465"/>
      <c r="F9" s="467"/>
      <c r="G9" s="469"/>
      <c r="H9" s="471"/>
      <c r="I9" s="473"/>
    </row>
    <row r="10" spans="1:14" thickTop="1" thickBot="1">
      <c r="C10" s="379"/>
      <c r="D10" s="6"/>
      <c r="E10" s="6"/>
      <c r="F10" s="6"/>
      <c r="G10" s="7"/>
      <c r="H10" s="6"/>
      <c r="I10" s="380"/>
      <c r="L10" s="8"/>
      <c r="N10" s="9"/>
    </row>
    <row r="11" spans="1:14" ht="18.75" customHeight="1" thickTop="1">
      <c r="C11" s="381">
        <v>1</v>
      </c>
      <c r="D11" s="368"/>
      <c r="E11" s="456" t="s">
        <v>62</v>
      </c>
      <c r="F11" s="456"/>
      <c r="G11" s="456"/>
      <c r="H11" s="435" t="s">
        <v>9</v>
      </c>
      <c r="I11" s="444">
        <f>+SUM(I12:I13)</f>
        <v>35503.840000000004</v>
      </c>
      <c r="J11" s="10"/>
      <c r="N11" s="9"/>
    </row>
    <row r="12" spans="1:14" ht="18" customHeight="1">
      <c r="A12" s="11"/>
      <c r="B12" s="11"/>
      <c r="C12" s="382"/>
      <c r="D12" s="356" t="s">
        <v>17</v>
      </c>
      <c r="E12" s="357" t="s">
        <v>137</v>
      </c>
      <c r="F12" s="12" t="s">
        <v>10</v>
      </c>
      <c r="G12" s="400">
        <v>0.11219999999999999</v>
      </c>
      <c r="H12" s="437">
        <f>+'[1]Listado de Items Parag'!H12</f>
        <v>3926.1155555555556</v>
      </c>
      <c r="I12" s="439">
        <f>ROUND(+H12*G12,2)</f>
        <v>440.51</v>
      </c>
      <c r="J12" s="10"/>
      <c r="L12" s="8"/>
      <c r="N12" s="9"/>
    </row>
    <row r="13" spans="1:14" ht="26.25" customHeight="1" thickBot="1">
      <c r="A13" s="11"/>
      <c r="B13" s="11"/>
      <c r="C13" s="383"/>
      <c r="D13" s="356">
        <v>1.2</v>
      </c>
      <c r="E13" s="358" t="s">
        <v>139</v>
      </c>
      <c r="F13" s="13" t="s">
        <v>11</v>
      </c>
      <c r="G13" s="401">
        <v>1781.472</v>
      </c>
      <c r="H13" s="438">
        <f>+'[1]Listado de Items Parag'!H13</f>
        <v>19.682222222222222</v>
      </c>
      <c r="I13" s="440">
        <f>ROUND(+H13*G13,2)</f>
        <v>35063.33</v>
      </c>
      <c r="J13" s="10"/>
      <c r="N13" s="9"/>
    </row>
    <row r="14" spans="1:14" ht="18" customHeight="1" thickTop="1" thickBot="1">
      <c r="A14" s="11"/>
      <c r="B14" s="11"/>
      <c r="C14" s="384"/>
      <c r="D14" s="359"/>
      <c r="E14" s="359"/>
      <c r="F14" s="359"/>
      <c r="G14" s="359"/>
      <c r="H14" s="436"/>
      <c r="I14" s="443"/>
      <c r="J14" s="10"/>
      <c r="N14" s="9"/>
    </row>
    <row r="15" spans="1:14" ht="18" customHeight="1" thickTop="1">
      <c r="A15" s="11"/>
      <c r="B15" s="11"/>
      <c r="C15" s="381">
        <v>2</v>
      </c>
      <c r="D15" s="360"/>
      <c r="E15" s="370" t="s">
        <v>63</v>
      </c>
      <c r="F15" s="361"/>
      <c r="G15" s="402"/>
      <c r="H15" s="369" t="s">
        <v>9</v>
      </c>
      <c r="I15" s="444">
        <f>SUM(I16:I20)</f>
        <v>83938.17</v>
      </c>
      <c r="J15" s="10"/>
      <c r="N15" s="9"/>
    </row>
    <row r="16" spans="1:14" ht="18" customHeight="1">
      <c r="A16" s="11"/>
      <c r="B16" s="11"/>
      <c r="C16" s="382"/>
      <c r="D16" s="362" t="s">
        <v>14</v>
      </c>
      <c r="E16" s="357" t="s">
        <v>151</v>
      </c>
      <c r="F16" s="12" t="s">
        <v>11</v>
      </c>
      <c r="G16" s="400">
        <v>0</v>
      </c>
      <c r="H16" s="437">
        <f>+'[1]Listado de Items Parag'!H16</f>
        <v>231.19777777777779</v>
      </c>
      <c r="I16" s="439">
        <f>ROUND(+H16*G16,2)</f>
        <v>0</v>
      </c>
      <c r="J16" s="10"/>
      <c r="N16" s="9"/>
    </row>
    <row r="17" spans="1:14" ht="27.75" customHeight="1">
      <c r="A17" s="11"/>
      <c r="B17" s="11"/>
      <c r="C17" s="382"/>
      <c r="D17" s="362" t="s">
        <v>15</v>
      </c>
      <c r="E17" s="358" t="s">
        <v>140</v>
      </c>
      <c r="F17" s="12" t="s">
        <v>12</v>
      </c>
      <c r="G17" s="400">
        <v>538.62732000000005</v>
      </c>
      <c r="H17" s="437">
        <f>+'[1]Listado de Items Parag'!H17</f>
        <v>43.677777777777777</v>
      </c>
      <c r="I17" s="439">
        <f t="shared" ref="I17:I20" si="0">ROUND(+H17*G17,2)</f>
        <v>23526.04</v>
      </c>
      <c r="J17" s="10"/>
      <c r="N17" s="9"/>
    </row>
    <row r="18" spans="1:14" ht="18" customHeight="1">
      <c r="A18" s="11"/>
      <c r="B18" s="11"/>
      <c r="C18" s="382"/>
      <c r="D18" s="362" t="s">
        <v>16</v>
      </c>
      <c r="E18" s="445" t="s">
        <v>133</v>
      </c>
      <c r="F18" s="446" t="s">
        <v>12</v>
      </c>
      <c r="G18" s="447">
        <v>0</v>
      </c>
      <c r="H18" s="437">
        <f>+'[1]Listado de Items Parag'!H18</f>
        <v>2.971111111111111</v>
      </c>
      <c r="I18" s="439">
        <f t="shared" si="0"/>
        <v>0</v>
      </c>
      <c r="J18" s="10"/>
      <c r="N18" s="9"/>
    </row>
    <row r="19" spans="1:14" ht="18" customHeight="1">
      <c r="A19" s="11"/>
      <c r="B19" s="11"/>
      <c r="C19" s="382"/>
      <c r="D19" s="362">
        <v>2.4</v>
      </c>
      <c r="E19" s="358" t="s">
        <v>152</v>
      </c>
      <c r="F19" s="12" t="s">
        <v>11</v>
      </c>
      <c r="G19" s="400">
        <v>0</v>
      </c>
      <c r="H19" s="437">
        <f>+'[1]Listado de Items Parag'!H19</f>
        <v>101.4688888888889</v>
      </c>
      <c r="I19" s="439">
        <f t="shared" si="0"/>
        <v>0</v>
      </c>
      <c r="J19" s="10"/>
      <c r="N19" s="9"/>
    </row>
    <row r="20" spans="1:14" ht="18" customHeight="1" thickBot="1">
      <c r="A20" s="11"/>
      <c r="B20" s="11"/>
      <c r="C20" s="385"/>
      <c r="D20" s="388">
        <v>2.5</v>
      </c>
      <c r="E20" s="432" t="s">
        <v>153</v>
      </c>
      <c r="F20" s="15" t="s">
        <v>11</v>
      </c>
      <c r="G20" s="403">
        <v>688.11749999999995</v>
      </c>
      <c r="H20" s="438">
        <f>+'[1]Listado de Items Parag'!H20</f>
        <v>87.793333333333337</v>
      </c>
      <c r="I20" s="440">
        <f t="shared" si="0"/>
        <v>60412.13</v>
      </c>
      <c r="J20" s="10"/>
      <c r="N20" s="9"/>
    </row>
    <row r="21" spans="1:14" ht="18" customHeight="1" thickTop="1" thickBot="1">
      <c r="A21" s="11"/>
      <c r="B21" s="11"/>
      <c r="C21" s="397"/>
      <c r="D21" s="365"/>
      <c r="E21" s="398"/>
      <c r="F21" s="106"/>
      <c r="G21" s="404"/>
      <c r="H21" s="405"/>
      <c r="I21" s="406"/>
      <c r="J21" s="10"/>
      <c r="L21" s="8"/>
      <c r="M21" s="8"/>
      <c r="N21" s="9"/>
    </row>
    <row r="22" spans="1:14" ht="18" customHeight="1" thickTop="1">
      <c r="A22" s="11"/>
      <c r="B22" s="11"/>
      <c r="C22" s="381">
        <v>3</v>
      </c>
      <c r="D22" s="360"/>
      <c r="E22" s="370" t="s">
        <v>102</v>
      </c>
      <c r="F22" s="361"/>
      <c r="G22" s="402"/>
      <c r="H22" s="369" t="s">
        <v>9</v>
      </c>
      <c r="I22" s="444">
        <f>+SUM(I23:I25)</f>
        <v>9547.619999999999</v>
      </c>
      <c r="J22" s="10"/>
      <c r="L22" s="8"/>
      <c r="M22" s="8"/>
      <c r="N22" s="9"/>
    </row>
    <row r="23" spans="1:14" ht="18" customHeight="1">
      <c r="A23" s="11"/>
      <c r="B23" s="11"/>
      <c r="C23" s="387"/>
      <c r="D23" s="362" t="s">
        <v>103</v>
      </c>
      <c r="E23" s="367" t="s">
        <v>127</v>
      </c>
      <c r="F23" s="14" t="s">
        <v>131</v>
      </c>
      <c r="G23" s="407">
        <v>1</v>
      </c>
      <c r="H23" s="437">
        <f>+'[1]Listado de Items Parag'!H23</f>
        <v>2411.7466666666664</v>
      </c>
      <c r="I23" s="439">
        <f>ROUND(+H23*G23,2)</f>
        <v>2411.75</v>
      </c>
      <c r="J23" s="10"/>
      <c r="L23" s="8"/>
      <c r="M23" s="8"/>
      <c r="N23" s="9"/>
    </row>
    <row r="24" spans="1:14" ht="18" customHeight="1">
      <c r="A24" s="11"/>
      <c r="B24" s="11"/>
      <c r="C24" s="382"/>
      <c r="D24" s="362" t="s">
        <v>104</v>
      </c>
      <c r="E24" s="357" t="s">
        <v>128</v>
      </c>
      <c r="F24" s="12" t="s">
        <v>131</v>
      </c>
      <c r="G24" s="400">
        <v>1</v>
      </c>
      <c r="H24" s="437">
        <f>+'[1]Listado de Items Parag'!H24</f>
        <v>993.50666666666666</v>
      </c>
      <c r="I24" s="439">
        <f t="shared" ref="I24:I25" si="1">ROUND(+H24*G24,2)</f>
        <v>993.51</v>
      </c>
      <c r="J24" s="10"/>
      <c r="L24" s="8"/>
      <c r="M24" s="8"/>
      <c r="N24" s="9"/>
    </row>
    <row r="25" spans="1:14" ht="18" customHeight="1" thickBot="1">
      <c r="A25" s="11"/>
      <c r="B25" s="11"/>
      <c r="C25" s="385"/>
      <c r="D25" s="363" t="s">
        <v>105</v>
      </c>
      <c r="E25" s="364" t="s">
        <v>129</v>
      </c>
      <c r="F25" s="15" t="s">
        <v>130</v>
      </c>
      <c r="G25" s="403">
        <v>1</v>
      </c>
      <c r="H25" s="438">
        <f>5%*(I11+I15+I23+I24)</f>
        <v>6142.3635000000004</v>
      </c>
      <c r="I25" s="440">
        <f t="shared" si="1"/>
        <v>6142.36</v>
      </c>
    </row>
    <row r="26" spans="1:14" thickTop="1" thickBot="1">
      <c r="A26" s="11"/>
      <c r="B26" s="373"/>
      <c r="C26" s="372"/>
      <c r="D26" s="104"/>
      <c r="E26" s="105"/>
      <c r="F26" s="106"/>
      <c r="G26" s="107"/>
      <c r="H26" s="108"/>
      <c r="I26" s="399"/>
    </row>
    <row r="27" spans="1:14" ht="15.75" thickBot="1">
      <c r="B27" s="374"/>
      <c r="C27" s="375"/>
      <c r="D27" s="376"/>
      <c r="E27" s="377"/>
      <c r="F27" s="378"/>
      <c r="G27" s="457" t="s">
        <v>13</v>
      </c>
      <c r="H27" s="458"/>
      <c r="I27" s="420">
        <f>SUM(I11,I15,I22)</f>
        <v>128989.63</v>
      </c>
    </row>
  </sheetData>
  <mergeCells count="12">
    <mergeCell ref="E11:G11"/>
    <mergeCell ref="G27:H27"/>
    <mergeCell ref="C2:I2"/>
    <mergeCell ref="C6:I6"/>
    <mergeCell ref="C8:C9"/>
    <mergeCell ref="D8:D9"/>
    <mergeCell ref="E8:E9"/>
    <mergeCell ref="F8:F9"/>
    <mergeCell ref="G8:G9"/>
    <mergeCell ref="H8:H9"/>
    <mergeCell ref="I8:I9"/>
    <mergeCell ref="C4:I4"/>
  </mergeCells>
  <pageMargins left="0.78740157480314965" right="0.59055118110236227" top="0.39370078740157483" bottom="0.78740157480314965" header="0.59055118110236227" footer="0.31496062992125984"/>
  <pageSetup paperSize="9" scale="90" orientation="portrait" r:id="rId1"/>
  <headerFooter scaleWithDoc="0">
    <oddFooter xml:space="preserve">&amp;L&amp;"Arial,Normal"&amp;10Presupuesto&amp;R Pág. &amp;P de &amp;N  </oddFooter>
  </headerFooter>
  <ignoredErrors>
    <ignoredError sqref="D12:D25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V28"/>
  <sheetViews>
    <sheetView showGridLines="0" view="pageBreakPreview" zoomScaleNormal="100" zoomScaleSheetLayoutView="100" workbookViewId="0">
      <selection activeCell="D16" sqref="D16"/>
    </sheetView>
  </sheetViews>
  <sheetFormatPr baseColWidth="10" defaultColWidth="11" defaultRowHeight="13.5"/>
  <cols>
    <col min="1" max="1" width="4.7109375" style="145" customWidth="1"/>
    <col min="2" max="2" width="3.5703125" style="139" customWidth="1"/>
    <col min="3" max="3" width="35.42578125" style="139" customWidth="1"/>
    <col min="4" max="4" width="6.7109375" style="145" customWidth="1"/>
    <col min="5" max="5" width="9.28515625" style="139" customWidth="1"/>
    <col min="6" max="6" width="8.5703125" style="139" customWidth="1"/>
    <col min="7" max="7" width="6.42578125" style="139" customWidth="1"/>
    <col min="8" max="8" width="8.28515625" style="139" customWidth="1"/>
    <col min="9" max="9" width="3.28515625" style="139" customWidth="1"/>
    <col min="10" max="10" width="8.85546875" style="65" customWidth="1"/>
    <col min="11" max="11" width="4.85546875" style="66" customWidth="1"/>
    <col min="12" max="12" width="11" style="145" hidden="1" customWidth="1"/>
    <col min="13" max="13" width="18.85546875" style="139" hidden="1" customWidth="1"/>
    <col min="14" max="18" width="11" style="139" hidden="1" customWidth="1"/>
    <col min="19" max="19" width="12.28515625" style="145" hidden="1" customWidth="1"/>
    <col min="20" max="20" width="0" style="139" hidden="1" customWidth="1"/>
    <col min="21" max="16384" width="11" style="139"/>
  </cols>
  <sheetData>
    <row r="1" spans="1:22" s="21" customFormat="1" ht="20.25" customHeight="1" thickTop="1" thickBot="1">
      <c r="A1" s="20"/>
      <c r="B1" s="475" t="s">
        <v>138</v>
      </c>
      <c r="C1" s="476"/>
      <c r="D1" s="476"/>
      <c r="E1" s="476"/>
      <c r="F1" s="476"/>
      <c r="G1" s="476"/>
      <c r="H1" s="476"/>
      <c r="I1" s="476"/>
      <c r="J1" s="476"/>
      <c r="K1" s="477"/>
      <c r="L1" s="20"/>
      <c r="S1" s="20"/>
      <c r="V1" s="155" t="s">
        <v>13</v>
      </c>
    </row>
    <row r="2" spans="1:22" s="27" customFormat="1" ht="15" customHeight="1" thickTop="1">
      <c r="A2" s="23"/>
      <c r="B2" s="120" t="s">
        <v>24</v>
      </c>
      <c r="C2" s="226"/>
      <c r="D2" s="227" t="s">
        <v>25</v>
      </c>
      <c r="E2" s="227"/>
      <c r="F2" s="226" t="s">
        <v>26</v>
      </c>
      <c r="G2" s="227"/>
      <c r="H2" s="226" t="s">
        <v>27</v>
      </c>
      <c r="I2" s="227"/>
      <c r="J2" s="226"/>
      <c r="K2" s="228"/>
      <c r="L2" s="25"/>
      <c r="M2" s="26"/>
      <c r="N2" s="26"/>
      <c r="O2" s="26"/>
      <c r="P2" s="23" t="s">
        <v>28</v>
      </c>
      <c r="Q2" s="23" t="s">
        <v>29</v>
      </c>
      <c r="R2" s="23" t="s">
        <v>30</v>
      </c>
      <c r="S2" s="23" t="s">
        <v>31</v>
      </c>
      <c r="V2" s="155" t="s">
        <v>32</v>
      </c>
    </row>
    <row r="3" spans="1:22" s="27" customFormat="1" ht="15" customHeight="1">
      <c r="A3" s="23">
        <v>9</v>
      </c>
      <c r="B3" s="229">
        <v>1</v>
      </c>
      <c r="C3" s="90" t="e">
        <f>VLOOKUP(A3,#REF!,2,0)</f>
        <v>#REF!</v>
      </c>
      <c r="D3" s="230" t="e">
        <f>VLOOKUP(A3,#REF!,23,0)</f>
        <v>#REF!</v>
      </c>
      <c r="E3" s="231" t="s">
        <v>33</v>
      </c>
      <c r="F3" s="232" t="e">
        <f>VLOOKUP(A3,#REF!,33,0)</f>
        <v>#REF!</v>
      </c>
      <c r="G3" s="233" t="str">
        <f>+G9</f>
        <v>$/d  =</v>
      </c>
      <c r="H3" s="234" t="e">
        <f>+F3*B3</f>
        <v>#REF!</v>
      </c>
      <c r="I3" s="233" t="s">
        <v>34</v>
      </c>
      <c r="J3" s="235"/>
      <c r="K3" s="236"/>
      <c r="L3" s="25">
        <v>13</v>
      </c>
      <c r="M3" s="26" t="e">
        <f>+LOOKUP(L3,#REF!,#REF!)</f>
        <v>#REF!</v>
      </c>
      <c r="N3" s="26" t="s">
        <v>35</v>
      </c>
      <c r="O3" s="26"/>
      <c r="P3" s="31" t="e">
        <f>+(LOOKUP(L3,#REF!,#REF!))*B3</f>
        <v>#REF!</v>
      </c>
      <c r="Q3" s="31" t="e">
        <f>+(LOOKUP(L3,#REF!,#REF!))*B3</f>
        <v>#REF!</v>
      </c>
      <c r="R3" s="31" t="e">
        <f>+(LOOKUP(L3,#REF!,#REF!))*B3</f>
        <v>#REF!</v>
      </c>
      <c r="S3" s="31" t="e">
        <f>+(LOOKUP(L3,#REF!,#REF!))*B3</f>
        <v>#REF!</v>
      </c>
      <c r="T3" s="32" t="e">
        <f>+#REF!+#REF!+#REF!+#REF!</f>
        <v>#REF!</v>
      </c>
    </row>
    <row r="4" spans="1:22" s="27" customFormat="1" ht="15" customHeight="1">
      <c r="A4" s="23">
        <v>1</v>
      </c>
      <c r="B4" s="229">
        <v>1</v>
      </c>
      <c r="C4" s="90" t="e">
        <f>VLOOKUP(A4,#REF!,2,0)</f>
        <v>#REF!</v>
      </c>
      <c r="D4" s="230" t="e">
        <f>VLOOKUP(A4,#REF!,23,0)</f>
        <v>#REF!</v>
      </c>
      <c r="E4" s="231" t="s">
        <v>33</v>
      </c>
      <c r="F4" s="232" t="e">
        <f>VLOOKUP(A4,#REF!,33,0)</f>
        <v>#REF!</v>
      </c>
      <c r="G4" s="233" t="str">
        <f>+G10</f>
        <v>$/d  =</v>
      </c>
      <c r="H4" s="234" t="e">
        <f>+F4*B4</f>
        <v>#REF!</v>
      </c>
      <c r="I4" s="233" t="s">
        <v>34</v>
      </c>
      <c r="J4" s="235"/>
      <c r="K4" s="236"/>
      <c r="L4" s="25"/>
      <c r="M4" s="26"/>
      <c r="N4" s="26"/>
      <c r="O4" s="26"/>
      <c r="P4" s="177"/>
      <c r="Q4" s="177"/>
      <c r="R4" s="177"/>
      <c r="S4" s="177"/>
      <c r="T4" s="32"/>
    </row>
    <row r="5" spans="1:22" s="27" customFormat="1" ht="15" customHeight="1">
      <c r="A5" s="23">
        <v>41</v>
      </c>
      <c r="B5" s="229">
        <v>2</v>
      </c>
      <c r="C5" s="90" t="e">
        <f>VLOOKUP(A5,#REF!,2,0)</f>
        <v>#REF!</v>
      </c>
      <c r="D5" s="230" t="e">
        <f>VLOOKUP(A5,#REF!,23,0)</f>
        <v>#REF!</v>
      </c>
      <c r="E5" s="231" t="s">
        <v>33</v>
      </c>
      <c r="F5" s="232" t="e">
        <f>VLOOKUP(A5,#REF!,33,0)</f>
        <v>#REF!</v>
      </c>
      <c r="G5" s="233" t="str">
        <f>+G3</f>
        <v>$/d  =</v>
      </c>
      <c r="H5" s="234" t="e">
        <f>+F5*B5</f>
        <v>#REF!</v>
      </c>
      <c r="I5" s="233" t="s">
        <v>34</v>
      </c>
      <c r="J5" s="235"/>
      <c r="K5" s="236"/>
      <c r="L5" s="25">
        <v>7</v>
      </c>
      <c r="M5" s="26" t="e">
        <f>+LOOKUP(L5,#REF!,#REF!)</f>
        <v>#REF!</v>
      </c>
      <c r="N5" s="26"/>
      <c r="O5" s="26"/>
      <c r="P5" s="31" t="e">
        <f>+(LOOKUP(L5,#REF!,#REF!))*B5</f>
        <v>#REF!</v>
      </c>
      <c r="Q5" s="31" t="e">
        <f>+(LOOKUP(L5,#REF!,#REF!))*B5</f>
        <v>#REF!</v>
      </c>
      <c r="R5" s="31" t="e">
        <f>+(LOOKUP(L5,#REF!,#REF!))*B5</f>
        <v>#REF!</v>
      </c>
      <c r="S5" s="31" t="e">
        <f>+(LOOKUP(L5,#REF!,#REF!))*B5</f>
        <v>#REF!</v>
      </c>
      <c r="T5" s="32" t="e">
        <f>+S3+R3+Q3+P3</f>
        <v>#REF!</v>
      </c>
    </row>
    <row r="6" spans="1:22" s="27" customFormat="1" ht="15" customHeight="1">
      <c r="A6" s="23"/>
      <c r="B6" s="237"/>
      <c r="C6" s="238"/>
      <c r="D6" s="239" t="e">
        <f>SUMPRODUCT(B3:B5,D3:D5)</f>
        <v>#REF!</v>
      </c>
      <c r="E6" s="240" t="s">
        <v>33</v>
      </c>
      <c r="F6" s="241"/>
      <c r="G6" s="235"/>
      <c r="H6" s="242" t="e">
        <f>+SUM(H3:H5)</f>
        <v>#REF!</v>
      </c>
      <c r="I6" s="243" t="s">
        <v>34</v>
      </c>
      <c r="J6" s="232"/>
      <c r="K6" s="244"/>
      <c r="L6" s="25"/>
      <c r="M6" s="26"/>
      <c r="N6" s="26"/>
      <c r="O6" s="26"/>
      <c r="P6" s="37" t="e">
        <f>SUM(P3:P5)</f>
        <v>#REF!</v>
      </c>
      <c r="Q6" s="38" t="e">
        <f>SUM(Q3:Q5)</f>
        <v>#REF!</v>
      </c>
      <c r="R6" s="38" t="e">
        <f>SUM(R3:R5)</f>
        <v>#REF!</v>
      </c>
      <c r="S6" s="39" t="e">
        <f>SUM(S3:S5)</f>
        <v>#REF!</v>
      </c>
      <c r="T6" s="32" t="e">
        <f>+#REF!+#REF!+#REF!+#REF!</f>
        <v>#REF!</v>
      </c>
    </row>
    <row r="7" spans="1:22" s="27" customFormat="1" ht="15" customHeight="1">
      <c r="A7" s="23"/>
      <c r="B7" s="237"/>
      <c r="C7" s="140"/>
      <c r="D7" s="231"/>
      <c r="E7" s="231"/>
      <c r="F7" s="232"/>
      <c r="G7" s="231"/>
      <c r="H7" s="232"/>
      <c r="I7" s="231"/>
      <c r="J7" s="232"/>
      <c r="K7" s="245"/>
      <c r="L7" s="25"/>
      <c r="N7" s="26"/>
      <c r="O7" s="26"/>
      <c r="P7" s="32"/>
      <c r="S7" s="23"/>
      <c r="T7" s="146" t="e">
        <f>SUM(T3:T6)</f>
        <v>#REF!</v>
      </c>
    </row>
    <row r="8" spans="1:22" s="27" customFormat="1" ht="15" customHeight="1">
      <c r="A8" s="23"/>
      <c r="B8" s="141" t="s">
        <v>36</v>
      </c>
      <c r="C8" s="246"/>
      <c r="D8" s="247"/>
      <c r="E8" s="247"/>
      <c r="F8" s="248" t="s">
        <v>26</v>
      </c>
      <c r="G8" s="247"/>
      <c r="H8" s="248" t="s">
        <v>27</v>
      </c>
      <c r="I8" s="247"/>
      <c r="J8" s="232"/>
      <c r="K8" s="249"/>
      <c r="L8" s="25"/>
      <c r="O8" s="26"/>
      <c r="P8" s="32"/>
      <c r="S8" s="23"/>
    </row>
    <row r="9" spans="1:22" s="27" customFormat="1" ht="15" customHeight="1">
      <c r="A9" s="23">
        <v>1</v>
      </c>
      <c r="B9" s="250">
        <v>2</v>
      </c>
      <c r="C9" s="90" t="str">
        <f>IF(A9=1,"Oficial Especializado",IF(A9=2,"Oficial",IF(A9=3,"Medio oficial",IF(A9=4,"Ayudante",IF(A9=5,"Maquinista",0)))))</f>
        <v>Oficial Especializado</v>
      </c>
      <c r="D9" s="251"/>
      <c r="E9" s="231"/>
      <c r="F9" s="232" t="e">
        <f>+#REF!</f>
        <v>#REF!</v>
      </c>
      <c r="G9" s="233" t="s">
        <v>37</v>
      </c>
      <c r="H9" s="232" t="e">
        <f>F9*B9</f>
        <v>#REF!</v>
      </c>
      <c r="I9" s="233" t="s">
        <v>34</v>
      </c>
      <c r="J9" s="232"/>
      <c r="K9" s="252"/>
      <c r="L9" s="25"/>
      <c r="O9" s="26"/>
      <c r="S9" s="23"/>
    </row>
    <row r="10" spans="1:22" s="27" customFormat="1" ht="15" customHeight="1">
      <c r="A10" s="23">
        <v>2</v>
      </c>
      <c r="B10" s="250">
        <v>2</v>
      </c>
      <c r="C10" s="90" t="str">
        <f t="shared" ref="C10:C11" si="0">IF(A10=1,"Oficial Especializado",IF(A10=2,"Oficial",IF(A10=3,"Medio oficial",IF(A10=4,"Ayudante",IF(A10=5,"Maquinista",0)))))</f>
        <v>Oficial</v>
      </c>
      <c r="D10" s="251"/>
      <c r="E10" s="231"/>
      <c r="F10" s="232" t="e">
        <f>+#REF!</f>
        <v>#REF!</v>
      </c>
      <c r="G10" s="233" t="s">
        <v>37</v>
      </c>
      <c r="H10" s="232" t="e">
        <f>F10*B10</f>
        <v>#REF!</v>
      </c>
      <c r="I10" s="233" t="s">
        <v>34</v>
      </c>
      <c r="J10" s="232"/>
      <c r="K10" s="252"/>
      <c r="L10" s="25"/>
      <c r="O10" s="26"/>
      <c r="P10" s="478" t="s">
        <v>38</v>
      </c>
      <c r="Q10" s="478"/>
      <c r="R10" s="478"/>
      <c r="S10" s="43" t="e">
        <f>+SUM(P6:R6)*D21/D15</f>
        <v>#REF!</v>
      </c>
    </row>
    <row r="11" spans="1:22" s="27" customFormat="1" ht="15" customHeight="1">
      <c r="A11" s="23">
        <v>4</v>
      </c>
      <c r="B11" s="250">
        <v>4</v>
      </c>
      <c r="C11" s="90" t="str">
        <f t="shared" si="0"/>
        <v>Ayudante</v>
      </c>
      <c r="D11" s="251" t="s">
        <v>18</v>
      </c>
      <c r="E11" s="231"/>
      <c r="F11" s="232" t="e">
        <f>+#REF!</f>
        <v>#REF!</v>
      </c>
      <c r="G11" s="233" t="s">
        <v>37</v>
      </c>
      <c r="H11" s="253" t="e">
        <f>F11*B11</f>
        <v>#REF!</v>
      </c>
      <c r="I11" s="254" t="s">
        <v>34</v>
      </c>
      <c r="J11" s="232"/>
      <c r="K11" s="244"/>
      <c r="L11" s="25"/>
      <c r="M11" s="147"/>
      <c r="N11" s="147"/>
      <c r="O11" s="26"/>
      <c r="P11" s="478"/>
      <c r="Q11" s="478"/>
      <c r="R11" s="478"/>
      <c r="S11" s="45"/>
    </row>
    <row r="12" spans="1:22" s="27" customFormat="1" ht="15" customHeight="1">
      <c r="A12" s="23"/>
      <c r="B12" s="237"/>
      <c r="C12" s="255"/>
      <c r="D12" s="231"/>
      <c r="E12" s="231"/>
      <c r="F12" s="232"/>
      <c r="G12" s="231"/>
      <c r="H12" s="256" t="e">
        <f>SUM(H9:H11)</f>
        <v>#REF!</v>
      </c>
      <c r="I12" s="257" t="s">
        <v>34</v>
      </c>
      <c r="J12" s="232"/>
      <c r="K12" s="245"/>
      <c r="L12" s="25"/>
      <c r="M12" s="148"/>
      <c r="N12" s="147"/>
      <c r="O12" s="26"/>
      <c r="P12" s="479" t="s">
        <v>6</v>
      </c>
      <c r="Q12" s="479"/>
      <c r="R12" s="479"/>
      <c r="S12" s="48" t="e">
        <f>+S6*D21/D15</f>
        <v>#REF!</v>
      </c>
    </row>
    <row r="13" spans="1:22" s="27" customFormat="1" ht="15" customHeight="1">
      <c r="A13" s="23"/>
      <c r="B13" s="237"/>
      <c r="C13" s="255"/>
      <c r="D13" s="231"/>
      <c r="E13" s="231"/>
      <c r="F13" s="232"/>
      <c r="G13" s="231"/>
      <c r="H13" s="232"/>
      <c r="I13" s="231"/>
      <c r="J13" s="232"/>
      <c r="K13" s="245"/>
      <c r="L13" s="25"/>
      <c r="M13" s="148"/>
      <c r="N13" s="147"/>
      <c r="O13" s="26"/>
      <c r="P13" s="176"/>
      <c r="Q13" s="176"/>
      <c r="R13" s="176"/>
      <c r="S13" s="48"/>
    </row>
    <row r="14" spans="1:22" s="27" customFormat="1" ht="15" customHeight="1">
      <c r="A14" s="23"/>
      <c r="B14" s="142" t="s">
        <v>39</v>
      </c>
      <c r="C14" s="246"/>
      <c r="D14" s="93" t="s">
        <v>40</v>
      </c>
      <c r="E14" s="247"/>
      <c r="F14" s="258"/>
      <c r="G14" s="247"/>
      <c r="H14" s="258"/>
      <c r="I14" s="247"/>
      <c r="J14" s="232" t="e">
        <f>H12+H6</f>
        <v>#REF!</v>
      </c>
      <c r="K14" s="244" t="s">
        <v>34</v>
      </c>
      <c r="L14" s="25"/>
      <c r="M14" s="26"/>
      <c r="N14" s="26"/>
      <c r="O14" s="26"/>
      <c r="P14" s="479" t="s">
        <v>7</v>
      </c>
      <c r="Q14" s="479"/>
      <c r="R14" s="479"/>
      <c r="S14" s="48" t="e">
        <f>+H12*D21/D15</f>
        <v>#REF!</v>
      </c>
    </row>
    <row r="15" spans="1:22" s="27" customFormat="1" ht="15" customHeight="1">
      <c r="A15" s="23"/>
      <c r="B15" s="142" t="s">
        <v>41</v>
      </c>
      <c r="C15" s="259"/>
      <c r="D15" s="231">
        <v>400</v>
      </c>
      <c r="E15" s="260" t="s">
        <v>51</v>
      </c>
      <c r="F15" s="258"/>
      <c r="G15" s="247"/>
      <c r="H15" s="258"/>
      <c r="I15" s="247"/>
      <c r="J15" s="232"/>
      <c r="K15" s="249"/>
      <c r="L15" s="25"/>
      <c r="M15" s="26"/>
      <c r="N15" s="26"/>
      <c r="O15" s="50"/>
      <c r="P15" s="479" t="s">
        <v>42</v>
      </c>
      <c r="Q15" s="479"/>
      <c r="R15" s="479"/>
      <c r="S15" s="48"/>
    </row>
    <row r="16" spans="1:22" s="27" customFormat="1" ht="15">
      <c r="A16" s="23"/>
      <c r="B16" s="142" t="s">
        <v>61</v>
      </c>
      <c r="C16" s="246"/>
      <c r="D16" s="251"/>
      <c r="E16" s="261" t="e">
        <f>J14</f>
        <v>#REF!</v>
      </c>
      <c r="F16" s="231" t="s">
        <v>43</v>
      </c>
      <c r="G16" s="231">
        <f>D15</f>
        <v>400</v>
      </c>
      <c r="H16" s="260" t="str">
        <f>E15</f>
        <v>m³/d</v>
      </c>
      <c r="I16" s="231" t="s">
        <v>44</v>
      </c>
      <c r="J16" s="232" t="e">
        <f>E16/G16</f>
        <v>#REF!</v>
      </c>
      <c r="K16" s="245" t="s">
        <v>23</v>
      </c>
      <c r="L16" s="25"/>
      <c r="M16" s="26"/>
      <c r="N16" s="26"/>
      <c r="O16" s="26"/>
      <c r="S16" s="48" t="e">
        <f>+S14+S12+S10</f>
        <v>#REF!</v>
      </c>
    </row>
    <row r="17" spans="1:19" s="27" customFormat="1" ht="15">
      <c r="A17" s="23"/>
      <c r="B17" s="142"/>
      <c r="C17" s="246"/>
      <c r="D17" s="251"/>
      <c r="E17" s="261"/>
      <c r="F17" s="231"/>
      <c r="G17" s="231"/>
      <c r="H17" s="260"/>
      <c r="I17" s="231"/>
      <c r="J17" s="232"/>
      <c r="K17" s="245"/>
      <c r="L17" s="25"/>
      <c r="M17" s="26"/>
      <c r="N17" s="26"/>
      <c r="O17" s="26"/>
      <c r="S17" s="72"/>
    </row>
    <row r="18" spans="1:19" s="27" customFormat="1" ht="15">
      <c r="A18" s="23"/>
      <c r="B18" s="142"/>
      <c r="C18" s="246"/>
      <c r="D18" s="251"/>
      <c r="E18" s="261"/>
      <c r="F18" s="231"/>
      <c r="G18" s="231"/>
      <c r="H18" s="260"/>
      <c r="I18" s="231"/>
      <c r="J18" s="232"/>
      <c r="K18" s="245"/>
      <c r="L18" s="25"/>
      <c r="M18" s="26"/>
      <c r="N18" s="26"/>
      <c r="O18" s="26"/>
      <c r="S18" s="72"/>
    </row>
    <row r="19" spans="1:19" s="27" customFormat="1" ht="15">
      <c r="A19" s="23"/>
      <c r="B19" s="142" t="s">
        <v>45</v>
      </c>
      <c r="C19" s="246"/>
      <c r="D19" s="251"/>
      <c r="E19" s="261"/>
      <c r="F19" s="231"/>
      <c r="G19" s="231"/>
      <c r="H19" s="231"/>
      <c r="I19" s="231"/>
      <c r="J19" s="125" t="e">
        <f>+J16</f>
        <v>#REF!</v>
      </c>
      <c r="K19" s="221" t="s">
        <v>23</v>
      </c>
      <c r="P19" s="51"/>
      <c r="S19" s="23"/>
    </row>
    <row r="20" spans="1:19" s="27" customFormat="1" ht="15">
      <c r="A20" s="23"/>
      <c r="B20" s="142"/>
      <c r="C20" s="246"/>
      <c r="D20" s="251"/>
      <c r="E20" s="261"/>
      <c r="F20" s="231"/>
      <c r="G20" s="231"/>
      <c r="H20" s="231"/>
      <c r="I20" s="231"/>
      <c r="J20" s="232"/>
      <c r="K20" s="245"/>
      <c r="L20" s="25"/>
      <c r="M20" s="26"/>
      <c r="N20" s="26"/>
      <c r="O20" s="26"/>
      <c r="P20" s="51"/>
      <c r="S20" s="52"/>
    </row>
    <row r="21" spans="1:19" s="27" customFormat="1" ht="18" customHeight="1" thickBot="1">
      <c r="A21" s="23"/>
      <c r="B21" s="71" t="s">
        <v>46</v>
      </c>
      <c r="C21" s="121"/>
      <c r="D21" s="263" t="e">
        <f>+#REF!</f>
        <v>#REF!</v>
      </c>
      <c r="E21" s="263" t="s">
        <v>47</v>
      </c>
      <c r="F21" s="263" t="e">
        <f>J19</f>
        <v>#REF!</v>
      </c>
      <c r="G21" s="263" t="str">
        <f>K16</f>
        <v>$/m³</v>
      </c>
      <c r="H21" s="241"/>
      <c r="I21" s="263" t="s">
        <v>44</v>
      </c>
      <c r="J21" s="126" t="e">
        <f>+D21*F21</f>
        <v>#REF!</v>
      </c>
      <c r="K21" s="222" t="str">
        <f>K16</f>
        <v>$/m³</v>
      </c>
      <c r="L21" s="149"/>
      <c r="M21" s="143"/>
      <c r="N21" s="26"/>
      <c r="O21" s="26"/>
      <c r="P21" s="153"/>
      <c r="S21" s="23"/>
    </row>
    <row r="22" spans="1:19" s="35" customFormat="1" ht="17.25" thickTop="1" thickBot="1">
      <c r="A22" s="42"/>
      <c r="B22" s="480" t="s">
        <v>48</v>
      </c>
      <c r="C22" s="480"/>
      <c r="D22" s="481" t="e">
        <f>ROUND(J21,2)</f>
        <v>#REF!</v>
      </c>
      <c r="E22" s="481"/>
      <c r="F22" s="482" t="str">
        <f>+K21</f>
        <v>$/m³</v>
      </c>
      <c r="G22" s="482"/>
      <c r="H22" s="482"/>
      <c r="I22" s="122"/>
      <c r="J22" s="123"/>
      <c r="K22" s="124"/>
      <c r="L22" s="150"/>
      <c r="M22" s="151"/>
      <c r="N22" s="41"/>
      <c r="O22" s="41"/>
      <c r="P22" s="61"/>
      <c r="S22" s="42"/>
    </row>
    <row r="23" spans="1:19" ht="15.75" thickTop="1">
      <c r="C23" s="64"/>
      <c r="D23" s="36"/>
      <c r="E23" s="36"/>
      <c r="F23" s="34"/>
      <c r="G23" s="36"/>
    </row>
    <row r="24" spans="1:19">
      <c r="C24" s="67"/>
      <c r="P24" s="152"/>
    </row>
    <row r="25" spans="1:19">
      <c r="C25" s="144"/>
      <c r="D25" s="474"/>
      <c r="E25" s="474"/>
      <c r="F25" s="70"/>
    </row>
    <row r="26" spans="1:19">
      <c r="C26" s="144"/>
      <c r="D26" s="474"/>
      <c r="E26" s="474"/>
      <c r="P26" s="152"/>
    </row>
    <row r="27" spans="1:19">
      <c r="C27" s="144"/>
      <c r="D27" s="474"/>
      <c r="E27" s="474"/>
    </row>
    <row r="28" spans="1:19">
      <c r="C28" s="144"/>
      <c r="D28" s="474"/>
      <c r="E28" s="474"/>
    </row>
  </sheetData>
  <mergeCells count="12">
    <mergeCell ref="P10:R11"/>
    <mergeCell ref="P12:R12"/>
    <mergeCell ref="P14:R14"/>
    <mergeCell ref="P15:R15"/>
    <mergeCell ref="B22:C22"/>
    <mergeCell ref="D22:E22"/>
    <mergeCell ref="F22:H22"/>
    <mergeCell ref="D25:E25"/>
    <mergeCell ref="D26:E26"/>
    <mergeCell ref="D27:E27"/>
    <mergeCell ref="D28:E28"/>
    <mergeCell ref="B1:K1"/>
  </mergeCells>
  <hyperlinks>
    <hyperlink ref="V1" location="'Pres-gav.'!A1" display="PRESUPUESTO"/>
    <hyperlink ref="V2" location="'Costo Equipos'!A1" display="Equipos"/>
  </hyperlinks>
  <pageMargins left="0.78740157480314965" right="0.59055118110236227" top="2.1653543307086616" bottom="0.78740157480314965" header="0.59055118110236227" footer="0.31496062992125984"/>
  <pageSetup paperSize="9" scale="90" orientation="portrait" horizontalDpi="400" verticalDpi="400" r:id="rId1"/>
  <headerFooter scaleWithDoc="0">
    <oddHeader>&amp;C&amp;G</oddHeader>
    <oddFooter>&amp;CPropuesta- Pág. &amp;P de &amp;N   &amp; Julio 2010</oddFooter>
  </headerFooter>
  <legacy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P55"/>
  <sheetViews>
    <sheetView showGridLines="0" view="pageBreakPreview" topLeftCell="A25" zoomScaleNormal="100" zoomScaleSheetLayoutView="100" workbookViewId="0">
      <selection activeCell="Q51" sqref="Q51"/>
    </sheetView>
  </sheetViews>
  <sheetFormatPr baseColWidth="10" defaultRowHeight="15"/>
  <cols>
    <col min="1" max="1" width="4.28515625" customWidth="1"/>
    <col min="2" max="2" width="1.5703125" customWidth="1"/>
    <col min="3" max="3" width="2.7109375" customWidth="1"/>
    <col min="4" max="4" width="2.140625" customWidth="1"/>
    <col min="5" max="5" width="5.42578125" customWidth="1"/>
    <col min="6" max="6" width="8" customWidth="1"/>
    <col min="7" max="7" width="10.28515625" customWidth="1"/>
    <col min="8" max="8" width="10.140625" customWidth="1"/>
    <col min="9" max="9" width="4" customWidth="1"/>
    <col min="10" max="10" width="9" style="88" customWidth="1"/>
    <col min="11" max="11" width="5.85546875" customWidth="1"/>
    <col min="12" max="12" width="11.140625" style="88" customWidth="1"/>
    <col min="13" max="13" width="9.7109375" customWidth="1"/>
    <col min="14" max="14" width="4.7109375" customWidth="1"/>
    <col min="15" max="15" width="3" customWidth="1"/>
    <col min="16" max="16" width="16.42578125" customWidth="1"/>
  </cols>
  <sheetData>
    <row r="1" spans="1:16" ht="18" customHeight="1" thickTop="1" thickBot="1">
      <c r="C1" s="475" t="s">
        <v>84</v>
      </c>
      <c r="D1" s="476"/>
      <c r="E1" s="476"/>
      <c r="F1" s="476"/>
      <c r="G1" s="476"/>
      <c r="H1" s="476"/>
      <c r="I1" s="476"/>
      <c r="J1" s="476"/>
      <c r="K1" s="476"/>
      <c r="L1" s="476"/>
      <c r="M1" s="476"/>
      <c r="N1" s="476"/>
      <c r="O1" s="477"/>
    </row>
    <row r="2" spans="1:16" ht="7.5" customHeight="1" thickTop="1">
      <c r="C2" s="310"/>
      <c r="D2" s="311"/>
      <c r="E2" s="311"/>
      <c r="F2" s="311"/>
      <c r="G2" s="311"/>
      <c r="H2" s="311"/>
      <c r="I2" s="311"/>
      <c r="J2" s="312"/>
      <c r="K2" s="311"/>
      <c r="L2" s="312"/>
      <c r="M2" s="311"/>
      <c r="N2" s="311"/>
      <c r="O2" s="313"/>
    </row>
    <row r="3" spans="1:16" ht="12" customHeight="1">
      <c r="C3" s="89" t="s">
        <v>85</v>
      </c>
      <c r="D3" s="94" t="s">
        <v>86</v>
      </c>
      <c r="E3" s="314"/>
      <c r="F3" s="314"/>
      <c r="G3" s="314"/>
      <c r="H3" s="314"/>
      <c r="I3" s="314"/>
      <c r="J3" s="315"/>
      <c r="K3" s="314"/>
      <c r="L3" s="315"/>
      <c r="M3" s="314"/>
      <c r="N3" s="314"/>
      <c r="O3" s="316"/>
    </row>
    <row r="4" spans="1:16" ht="12" customHeight="1">
      <c r="C4" s="317"/>
      <c r="D4" s="314"/>
      <c r="E4" s="95" t="s">
        <v>87</v>
      </c>
      <c r="F4" s="314"/>
      <c r="G4" s="314"/>
      <c r="H4" s="314"/>
      <c r="I4" s="314"/>
      <c r="J4" s="315" t="s">
        <v>25</v>
      </c>
      <c r="K4" s="314"/>
      <c r="L4" s="318" t="s">
        <v>26</v>
      </c>
      <c r="M4" s="318" t="s">
        <v>27</v>
      </c>
      <c r="N4" s="314"/>
      <c r="O4" s="316"/>
    </row>
    <row r="5" spans="1:16" s="16" customFormat="1" ht="12" customHeight="1">
      <c r="A5" s="16">
        <v>82</v>
      </c>
      <c r="C5" s="319"/>
      <c r="D5" s="320"/>
      <c r="E5" s="321">
        <v>1</v>
      </c>
      <c r="F5" s="314" t="e">
        <f>VLOOKUP(A5,#REF!,2,0)</f>
        <v>#REF!</v>
      </c>
      <c r="G5" s="314"/>
      <c r="H5" s="314"/>
      <c r="I5" s="320"/>
      <c r="J5" s="322" t="e">
        <f>VLOOKUP(A5,#REF!,23,0)</f>
        <v>#REF!</v>
      </c>
      <c r="K5" s="320" t="s">
        <v>33</v>
      </c>
      <c r="L5" s="323" t="e">
        <f>VLOOKUP(A5,#REF!,48,0)</f>
        <v>#REF!</v>
      </c>
      <c r="M5" s="323" t="e">
        <f>+L5*E5</f>
        <v>#REF!</v>
      </c>
      <c r="N5" s="320"/>
      <c r="O5" s="324"/>
      <c r="P5" s="96"/>
    </row>
    <row r="6" spans="1:16" ht="12" customHeight="1">
      <c r="A6">
        <v>44</v>
      </c>
      <c r="C6" s="317"/>
      <c r="D6" s="314"/>
      <c r="E6" s="318">
        <v>1</v>
      </c>
      <c r="F6" s="314" t="e">
        <f>VLOOKUP(A6,#REF!,2,0)</f>
        <v>#REF!</v>
      </c>
      <c r="G6" s="314"/>
      <c r="H6" s="314"/>
      <c r="I6" s="314"/>
      <c r="J6" s="322" t="e">
        <f>VLOOKUP(A6,#REF!,23,0)</f>
        <v>#REF!</v>
      </c>
      <c r="K6" s="314" t="s">
        <v>33</v>
      </c>
      <c r="L6" s="323" t="e">
        <f>VLOOKUP(A6,#REF!,48,0)</f>
        <v>#REF!</v>
      </c>
      <c r="M6" s="323" t="e">
        <f t="shared" ref="M6:M9" si="0">+L6*E6</f>
        <v>#REF!</v>
      </c>
      <c r="N6" s="314"/>
      <c r="O6" s="316"/>
      <c r="P6" s="26"/>
    </row>
    <row r="7" spans="1:16" ht="12" customHeight="1">
      <c r="A7">
        <v>57</v>
      </c>
      <c r="C7" s="317"/>
      <c r="D7" s="314"/>
      <c r="E7" s="318">
        <v>0.1</v>
      </c>
      <c r="F7" s="314" t="e">
        <f>VLOOKUP(A7,#REF!,2,0)</f>
        <v>#REF!</v>
      </c>
      <c r="G7" s="314"/>
      <c r="H7" s="314"/>
      <c r="I7" s="314"/>
      <c r="J7" s="322" t="e">
        <f>VLOOKUP(A7,#REF!,23,0)</f>
        <v>#REF!</v>
      </c>
      <c r="K7" s="314" t="s">
        <v>33</v>
      </c>
      <c r="L7" s="323" t="e">
        <f>VLOOKUP(A7,#REF!,48,0)</f>
        <v>#REF!</v>
      </c>
      <c r="M7" s="323" t="e">
        <f t="shared" si="0"/>
        <v>#REF!</v>
      </c>
      <c r="N7" s="314"/>
      <c r="O7" s="316"/>
      <c r="P7" s="26"/>
    </row>
    <row r="8" spans="1:16" ht="12" customHeight="1">
      <c r="A8">
        <v>58</v>
      </c>
      <c r="C8" s="317"/>
      <c r="D8" s="314"/>
      <c r="E8" s="318">
        <v>1</v>
      </c>
      <c r="F8" s="314" t="e">
        <f>VLOOKUP(A8,#REF!,2,0)</f>
        <v>#REF!</v>
      </c>
      <c r="G8" s="314"/>
      <c r="H8" s="314"/>
      <c r="I8" s="314"/>
      <c r="J8" s="322" t="e">
        <f>VLOOKUP(A8,#REF!,23,0)</f>
        <v>#REF!</v>
      </c>
      <c r="K8" s="314" t="s">
        <v>33</v>
      </c>
      <c r="L8" s="323" t="e">
        <f>VLOOKUP(A8,#REF!,48,0)</f>
        <v>#REF!</v>
      </c>
      <c r="M8" s="323" t="e">
        <f t="shared" si="0"/>
        <v>#REF!</v>
      </c>
      <c r="N8" s="314"/>
      <c r="O8" s="316"/>
      <c r="P8" s="27"/>
    </row>
    <row r="9" spans="1:16" ht="12" customHeight="1">
      <c r="A9">
        <v>59</v>
      </c>
      <c r="C9" s="317"/>
      <c r="D9" s="314"/>
      <c r="E9" s="318">
        <v>1</v>
      </c>
      <c r="F9" s="314" t="e">
        <f>VLOOKUP(A9,#REF!,2,0)</f>
        <v>#REF!</v>
      </c>
      <c r="G9" s="314"/>
      <c r="H9" s="314"/>
      <c r="I9" s="314"/>
      <c r="J9" s="322" t="e">
        <f>VLOOKUP(A9,#REF!,23,0)</f>
        <v>#REF!</v>
      </c>
      <c r="K9" s="314" t="s">
        <v>33</v>
      </c>
      <c r="L9" s="323" t="e">
        <f>VLOOKUP(A9,#REF!,48,0)</f>
        <v>#REF!</v>
      </c>
      <c r="M9" s="323" t="e">
        <f t="shared" si="0"/>
        <v>#REF!</v>
      </c>
      <c r="N9" s="314"/>
      <c r="O9" s="316"/>
      <c r="P9" s="27"/>
    </row>
    <row r="10" spans="1:16" ht="12" customHeight="1">
      <c r="C10" s="317"/>
      <c r="D10" s="314"/>
      <c r="E10" s="314" t="s">
        <v>18</v>
      </c>
      <c r="F10" s="314"/>
      <c r="G10" s="314"/>
      <c r="H10" s="314"/>
      <c r="I10" s="314"/>
      <c r="J10" s="325" t="e">
        <f>+J5*E5+J6*E6+J7*E7</f>
        <v>#REF!</v>
      </c>
      <c r="K10" s="314" t="str">
        <f>+K7</f>
        <v>HP</v>
      </c>
      <c r="L10" s="326"/>
      <c r="M10" s="327" t="e">
        <f>SUM(M5:M9)</f>
        <v>#REF!</v>
      </c>
      <c r="N10" s="314"/>
      <c r="O10" s="316"/>
      <c r="P10" s="27"/>
    </row>
    <row r="11" spans="1:16" ht="5.25" customHeight="1">
      <c r="C11" s="317"/>
      <c r="D11" s="314"/>
      <c r="E11" s="314"/>
      <c r="F11" s="314"/>
      <c r="G11" s="314"/>
      <c r="H11" s="314"/>
      <c r="I11" s="314"/>
      <c r="J11" s="315"/>
      <c r="K11" s="314"/>
      <c r="L11" s="315"/>
      <c r="M11" s="314"/>
      <c r="N11" s="314"/>
      <c r="O11" s="316"/>
      <c r="P11" s="27"/>
    </row>
    <row r="12" spans="1:16" ht="8.25" customHeight="1">
      <c r="C12" s="317"/>
      <c r="D12" s="314"/>
      <c r="E12" s="314"/>
      <c r="F12" s="314"/>
      <c r="G12" s="314"/>
      <c r="H12" s="314"/>
      <c r="I12" s="314"/>
      <c r="J12" s="315"/>
      <c r="K12" s="314"/>
      <c r="L12" s="315"/>
      <c r="M12" s="314"/>
      <c r="N12" s="314"/>
      <c r="O12" s="316"/>
    </row>
    <row r="13" spans="1:16" ht="12" customHeight="1">
      <c r="C13" s="317"/>
      <c r="D13" s="314"/>
      <c r="E13" s="95" t="s">
        <v>7</v>
      </c>
      <c r="F13" s="94"/>
      <c r="G13" s="94"/>
      <c r="H13" s="314"/>
      <c r="I13" s="314"/>
      <c r="J13" s="328"/>
      <c r="K13" s="314"/>
      <c r="L13" s="315" t="s">
        <v>26</v>
      </c>
      <c r="M13" s="314" t="s">
        <v>27</v>
      </c>
      <c r="N13" s="314"/>
      <c r="O13" s="316"/>
    </row>
    <row r="14" spans="1:16" ht="12" customHeight="1">
      <c r="A14">
        <v>2</v>
      </c>
      <c r="C14" s="483">
        <v>1</v>
      </c>
      <c r="D14" s="484"/>
      <c r="E14" s="314" t="str">
        <f t="shared" ref="E14:E15" si="1">IF(A14=1,"Oficial Especializado",IF(A14=2,"Oficial",IF(A14=3,"Medio oficial",IF(A14=4,"Ayudante",IF(A14=5,"Maquinista",0)))))</f>
        <v>Oficial</v>
      </c>
      <c r="F14" s="314"/>
      <c r="G14" s="314"/>
      <c r="H14" s="314"/>
      <c r="I14" s="315"/>
      <c r="J14" s="328"/>
      <c r="K14" s="314"/>
      <c r="L14" s="323" t="e">
        <f>+#REF!</f>
        <v>#REF!</v>
      </c>
      <c r="M14" s="323" t="e">
        <f>+L14*C14</f>
        <v>#REF!</v>
      </c>
      <c r="N14" s="314"/>
      <c r="O14" s="316"/>
    </row>
    <row r="15" spans="1:16" ht="12" customHeight="1">
      <c r="A15">
        <v>4</v>
      </c>
      <c r="C15" s="483">
        <v>3</v>
      </c>
      <c r="D15" s="484"/>
      <c r="E15" s="314" t="str">
        <f t="shared" si="1"/>
        <v>Ayudante</v>
      </c>
      <c r="F15" s="314"/>
      <c r="G15" s="314"/>
      <c r="H15" s="314"/>
      <c r="I15" s="315"/>
      <c r="J15" s="328"/>
      <c r="K15" s="329"/>
      <c r="L15" s="323" t="e">
        <f>+#REF!</f>
        <v>#REF!</v>
      </c>
      <c r="M15" s="323" t="e">
        <f>+L15*C15</f>
        <v>#REF!</v>
      </c>
      <c r="N15" s="314"/>
      <c r="O15" s="316"/>
    </row>
    <row r="16" spans="1:16" ht="12" customHeight="1">
      <c r="C16" s="317"/>
      <c r="D16" s="314"/>
      <c r="E16" s="314"/>
      <c r="F16" s="314"/>
      <c r="G16" s="314"/>
      <c r="H16" s="314"/>
      <c r="I16" s="315"/>
      <c r="J16" s="318"/>
      <c r="K16" s="329"/>
      <c r="L16" s="328"/>
      <c r="M16" s="330" t="e">
        <f>SUM(M14:M15)</f>
        <v>#REF!</v>
      </c>
      <c r="N16" s="314"/>
      <c r="O16" s="316"/>
    </row>
    <row r="17" spans="1:16" ht="5.25" customHeight="1">
      <c r="C17" s="317"/>
      <c r="D17" s="314"/>
      <c r="E17" s="314"/>
      <c r="F17" s="314"/>
      <c r="G17" s="314"/>
      <c r="H17" s="314"/>
      <c r="I17" s="315"/>
      <c r="J17" s="318"/>
      <c r="K17" s="329"/>
      <c r="L17" s="318"/>
      <c r="M17" s="314"/>
      <c r="N17" s="331"/>
      <c r="O17" s="316"/>
    </row>
    <row r="18" spans="1:16" ht="12" customHeight="1">
      <c r="C18" s="317"/>
      <c r="D18" s="314"/>
      <c r="E18" s="314" t="s">
        <v>50</v>
      </c>
      <c r="F18" s="314"/>
      <c r="G18" s="314"/>
      <c r="H18" s="314"/>
      <c r="I18" s="314"/>
      <c r="J18" s="315"/>
      <c r="K18" s="314"/>
      <c r="L18" s="315"/>
      <c r="M18" s="97" t="e">
        <f>+M16+M10</f>
        <v>#REF!</v>
      </c>
      <c r="N18" s="94"/>
      <c r="O18" s="316"/>
    </row>
    <row r="19" spans="1:16" ht="12" customHeight="1">
      <c r="C19" s="317"/>
      <c r="D19" s="314"/>
      <c r="E19" s="314" t="s">
        <v>88</v>
      </c>
      <c r="F19" s="314"/>
      <c r="G19" s="314"/>
      <c r="H19" s="314">
        <v>20</v>
      </c>
      <c r="I19" s="314" t="s">
        <v>51</v>
      </c>
      <c r="J19" s="315"/>
      <c r="K19" s="314"/>
      <c r="L19" s="315"/>
      <c r="M19" s="314"/>
      <c r="N19" s="314"/>
      <c r="O19" s="316"/>
    </row>
    <row r="20" spans="1:16" ht="12" customHeight="1">
      <c r="C20" s="317"/>
      <c r="D20" s="314"/>
      <c r="E20" s="314" t="s">
        <v>89</v>
      </c>
      <c r="F20" s="314"/>
      <c r="G20" s="314"/>
      <c r="H20" s="332" t="e">
        <f>+M18</f>
        <v>#REF!</v>
      </c>
      <c r="I20" s="332" t="s">
        <v>34</v>
      </c>
      <c r="J20" s="315" t="s">
        <v>90</v>
      </c>
      <c r="K20" s="315">
        <f>+H19</f>
        <v>20</v>
      </c>
      <c r="L20" s="315" t="s">
        <v>91</v>
      </c>
      <c r="M20" s="98" t="e">
        <f>+H20/K20</f>
        <v>#REF!</v>
      </c>
      <c r="N20" s="94" t="s">
        <v>23</v>
      </c>
      <c r="O20" s="316"/>
    </row>
    <row r="21" spans="1:16" ht="9.75" customHeight="1" thickBot="1">
      <c r="C21" s="333"/>
      <c r="D21" s="334"/>
      <c r="E21" s="334"/>
      <c r="F21" s="334"/>
      <c r="G21" s="334"/>
      <c r="H21" s="334"/>
      <c r="I21" s="334"/>
      <c r="J21" s="335"/>
      <c r="K21" s="334"/>
      <c r="L21" s="335"/>
      <c r="M21" s="334"/>
      <c r="N21" s="334"/>
      <c r="O21" s="336"/>
    </row>
    <row r="22" spans="1:16" ht="12" customHeight="1" thickTop="1">
      <c r="C22" s="317"/>
      <c r="D22" s="314"/>
      <c r="E22" s="314"/>
      <c r="F22" s="314"/>
      <c r="G22" s="314"/>
      <c r="H22" s="314"/>
      <c r="I22" s="314"/>
      <c r="J22" s="315"/>
      <c r="K22" s="314"/>
      <c r="L22" s="315"/>
      <c r="M22" s="314"/>
      <c r="N22" s="314"/>
      <c r="O22" s="316"/>
    </row>
    <row r="23" spans="1:16" ht="12" customHeight="1">
      <c r="C23" s="89" t="s">
        <v>92</v>
      </c>
      <c r="D23" s="94" t="s">
        <v>93</v>
      </c>
      <c r="E23" s="314"/>
      <c r="F23" s="314"/>
      <c r="G23" s="314"/>
      <c r="H23" s="314"/>
      <c r="I23" s="314"/>
      <c r="J23" s="315"/>
      <c r="K23" s="314"/>
      <c r="L23" s="315"/>
      <c r="M23" s="314"/>
      <c r="N23" s="314"/>
      <c r="O23" s="316"/>
    </row>
    <row r="24" spans="1:16" ht="12" customHeight="1">
      <c r="C24" s="317"/>
      <c r="D24" s="314"/>
      <c r="E24" s="95" t="s">
        <v>87</v>
      </c>
      <c r="F24" s="314"/>
      <c r="G24" s="314"/>
      <c r="H24" s="314"/>
      <c r="I24" s="314"/>
      <c r="J24" s="315" t="s">
        <v>25</v>
      </c>
      <c r="K24" s="314"/>
      <c r="L24" s="315" t="s">
        <v>26</v>
      </c>
      <c r="M24" s="314" t="s">
        <v>27</v>
      </c>
      <c r="N24" s="314"/>
      <c r="O24" s="316"/>
    </row>
    <row r="25" spans="1:16" ht="12" customHeight="1">
      <c r="A25" s="88">
        <v>44</v>
      </c>
      <c r="B25" s="88"/>
      <c r="C25" s="317"/>
      <c r="D25" s="314"/>
      <c r="E25" s="318">
        <v>1</v>
      </c>
      <c r="F25" s="314" t="e">
        <f>VLOOKUP(A25,#REF!,2,0)</f>
        <v>#REF!</v>
      </c>
      <c r="G25" s="314"/>
      <c r="H25" s="314"/>
      <c r="I25" s="314"/>
      <c r="J25" s="322" t="e">
        <f>VLOOKUP(A25,#REF!,23,0)</f>
        <v>#REF!</v>
      </c>
      <c r="K25" s="314" t="s">
        <v>33</v>
      </c>
      <c r="L25" s="323" t="e">
        <f>VLOOKUP(A25,#REF!,48,0)</f>
        <v>#REF!</v>
      </c>
      <c r="M25" s="323" t="e">
        <f>+E25*L25</f>
        <v>#REF!</v>
      </c>
      <c r="N25" s="314"/>
      <c r="O25" s="316"/>
      <c r="P25" s="26"/>
    </row>
    <row r="26" spans="1:16" ht="12" customHeight="1">
      <c r="C26" s="317"/>
      <c r="D26" s="314"/>
      <c r="E26" s="314"/>
      <c r="F26" s="314"/>
      <c r="G26" s="314"/>
      <c r="H26" s="314"/>
      <c r="I26" s="314"/>
      <c r="J26" s="315"/>
      <c r="K26" s="314"/>
      <c r="L26" s="315"/>
      <c r="M26" s="314"/>
      <c r="N26" s="314"/>
      <c r="O26" s="316"/>
      <c r="P26" s="26"/>
    </row>
    <row r="27" spans="1:16" ht="12" customHeight="1">
      <c r="C27" s="317"/>
      <c r="D27" s="314"/>
      <c r="E27" s="314"/>
      <c r="F27" s="314"/>
      <c r="G27" s="314"/>
      <c r="H27" s="314"/>
      <c r="I27" s="314"/>
      <c r="J27" s="315"/>
      <c r="K27" s="314"/>
      <c r="L27" s="315"/>
      <c r="M27" s="314"/>
      <c r="N27" s="314"/>
      <c r="O27" s="316"/>
    </row>
    <row r="28" spans="1:16" ht="12" customHeight="1">
      <c r="C28" s="317"/>
      <c r="D28" s="314"/>
      <c r="E28" s="99" t="s">
        <v>7</v>
      </c>
      <c r="F28" s="314"/>
      <c r="G28" s="314"/>
      <c r="H28" s="314"/>
      <c r="I28" s="314"/>
      <c r="J28" s="315"/>
      <c r="K28" s="314"/>
      <c r="L28" s="315" t="s">
        <v>26</v>
      </c>
      <c r="M28" s="314" t="s">
        <v>27</v>
      </c>
      <c r="N28" s="314"/>
      <c r="O28" s="316"/>
    </row>
    <row r="29" spans="1:16" ht="12" customHeight="1">
      <c r="A29">
        <v>4</v>
      </c>
      <c r="C29" s="483">
        <v>3</v>
      </c>
      <c r="D29" s="484"/>
      <c r="E29" s="314" t="str">
        <f>IF(A29=1,"Oficial Especializado",IF(A29=2,"Oficial",IF(A29=3,"Medio oficial",IF(A29=4,"Ayudante",IF(A29=5,"Maquinista",0)))))</f>
        <v>Ayudante</v>
      </c>
      <c r="F29" s="314"/>
      <c r="G29" s="314"/>
      <c r="H29" s="314"/>
      <c r="I29" s="315"/>
      <c r="J29" s="328"/>
      <c r="K29" s="314"/>
      <c r="L29" s="323" t="e">
        <f>+#REF!</f>
        <v>#REF!</v>
      </c>
      <c r="M29" s="326" t="e">
        <f>+L29*C29</f>
        <v>#REF!</v>
      </c>
      <c r="N29" s="314"/>
      <c r="O29" s="316"/>
    </row>
    <row r="30" spans="1:16" ht="12" customHeight="1">
      <c r="C30" s="317"/>
      <c r="D30" s="314"/>
      <c r="E30" s="314"/>
      <c r="F30" s="314"/>
      <c r="G30" s="314"/>
      <c r="H30" s="314"/>
      <c r="I30" s="315"/>
      <c r="J30" s="318"/>
      <c r="K30" s="329"/>
      <c r="L30" s="318"/>
      <c r="M30" s="314"/>
      <c r="N30" s="314"/>
      <c r="O30" s="316"/>
    </row>
    <row r="31" spans="1:16" ht="12" customHeight="1">
      <c r="C31" s="317"/>
      <c r="D31" s="314"/>
      <c r="E31" s="314" t="s">
        <v>50</v>
      </c>
      <c r="F31" s="314"/>
      <c r="G31" s="314"/>
      <c r="H31" s="314"/>
      <c r="I31" s="314"/>
      <c r="J31" s="315"/>
      <c r="K31" s="314"/>
      <c r="L31" s="315"/>
      <c r="M31" s="100" t="e">
        <f>SUM(M25:M29)</f>
        <v>#REF!</v>
      </c>
      <c r="N31" s="94"/>
      <c r="O31" s="316"/>
    </row>
    <row r="32" spans="1:16" ht="12" customHeight="1">
      <c r="C32" s="317"/>
      <c r="D32" s="314"/>
      <c r="E32" s="314" t="s">
        <v>88</v>
      </c>
      <c r="F32" s="314"/>
      <c r="G32" s="314"/>
      <c r="H32" s="315">
        <v>20</v>
      </c>
      <c r="I32" s="314" t="s">
        <v>94</v>
      </c>
      <c r="J32" s="315"/>
      <c r="K32" s="314"/>
      <c r="L32" s="315"/>
      <c r="M32" s="314"/>
      <c r="N32" s="314"/>
      <c r="O32" s="316"/>
    </row>
    <row r="33" spans="1:16" ht="12" customHeight="1">
      <c r="C33" s="317"/>
      <c r="D33" s="314"/>
      <c r="E33" s="314" t="s">
        <v>89</v>
      </c>
      <c r="F33" s="314"/>
      <c r="G33" s="314"/>
      <c r="H33" s="332" t="e">
        <f>+M31</f>
        <v>#REF!</v>
      </c>
      <c r="I33" s="332" t="s">
        <v>34</v>
      </c>
      <c r="J33" s="315" t="s">
        <v>90</v>
      </c>
      <c r="K33" s="315">
        <f>+H32</f>
        <v>20</v>
      </c>
      <c r="L33" s="315" t="s">
        <v>95</v>
      </c>
      <c r="M33" s="98" t="e">
        <f>+H33/K33</f>
        <v>#REF!</v>
      </c>
      <c r="N33" s="94" t="s">
        <v>23</v>
      </c>
      <c r="O33" s="316"/>
    </row>
    <row r="34" spans="1:16" ht="12" customHeight="1" thickBot="1">
      <c r="C34" s="333"/>
      <c r="D34" s="334"/>
      <c r="E34" s="334"/>
      <c r="F34" s="334"/>
      <c r="G34" s="334"/>
      <c r="H34" s="334"/>
      <c r="I34" s="334"/>
      <c r="J34" s="335"/>
      <c r="K34" s="334"/>
      <c r="L34" s="335"/>
      <c r="M34" s="334"/>
      <c r="N34" s="334"/>
      <c r="O34" s="336"/>
    </row>
    <row r="35" spans="1:16" ht="12" customHeight="1" thickTop="1">
      <c r="C35" s="317"/>
      <c r="D35" s="314"/>
      <c r="E35" s="314"/>
      <c r="F35" s="314"/>
      <c r="G35" s="314"/>
      <c r="H35" s="314"/>
      <c r="I35" s="314"/>
      <c r="J35" s="315"/>
      <c r="K35" s="314"/>
      <c r="L35" s="315"/>
      <c r="M35" s="314"/>
      <c r="N35" s="314"/>
      <c r="O35" s="316"/>
    </row>
    <row r="36" spans="1:16" ht="12" customHeight="1">
      <c r="C36" s="317" t="s">
        <v>96</v>
      </c>
      <c r="D36" s="94" t="s">
        <v>97</v>
      </c>
      <c r="E36" s="314"/>
      <c r="F36" s="314"/>
      <c r="G36" s="314"/>
      <c r="H36" s="314"/>
      <c r="I36" s="314"/>
      <c r="J36" s="315"/>
      <c r="K36" s="314"/>
      <c r="L36" s="315"/>
      <c r="M36" s="314"/>
      <c r="N36" s="314"/>
      <c r="O36" s="316"/>
    </row>
    <row r="37" spans="1:16" ht="12" customHeight="1">
      <c r="C37" s="317"/>
      <c r="D37" s="314"/>
      <c r="E37" s="99" t="s">
        <v>87</v>
      </c>
      <c r="F37" s="314"/>
      <c r="G37" s="314"/>
      <c r="H37" s="314"/>
      <c r="I37" s="314"/>
      <c r="J37" s="315" t="s">
        <v>25</v>
      </c>
      <c r="K37" s="314"/>
      <c r="L37" s="315" t="s">
        <v>26</v>
      </c>
      <c r="M37" s="314" t="s">
        <v>27</v>
      </c>
      <c r="N37" s="314"/>
      <c r="O37" s="316"/>
    </row>
    <row r="38" spans="1:16" ht="12" customHeight="1">
      <c r="A38">
        <v>44</v>
      </c>
      <c r="C38" s="317"/>
      <c r="D38" s="314"/>
      <c r="E38" s="318">
        <v>1</v>
      </c>
      <c r="F38" s="314" t="e">
        <f>VLOOKUP(A38,#REF!,2,0)</f>
        <v>#REF!</v>
      </c>
      <c r="G38" s="314"/>
      <c r="H38" s="314"/>
      <c r="I38" s="314"/>
      <c r="J38" s="322" t="e">
        <f>VLOOKUP(A38,#REF!,23,0)</f>
        <v>#REF!</v>
      </c>
      <c r="K38" s="314" t="s">
        <v>33</v>
      </c>
      <c r="L38" s="323" t="e">
        <f>VLOOKUP(A38,#REF!,48,0)</f>
        <v>#REF!</v>
      </c>
      <c r="M38" s="321" t="e">
        <f>+L38*E38</f>
        <v>#REF!</v>
      </c>
      <c r="N38" s="314"/>
      <c r="O38" s="316"/>
      <c r="P38" s="26"/>
    </row>
    <row r="39" spans="1:16" ht="12" customHeight="1">
      <c r="A39">
        <v>68</v>
      </c>
      <c r="C39" s="317"/>
      <c r="D39" s="314"/>
      <c r="E39" s="318">
        <v>1</v>
      </c>
      <c r="F39" s="314" t="e">
        <f>VLOOKUP(A39,#REF!,2,0)</f>
        <v>#REF!</v>
      </c>
      <c r="G39" s="314"/>
      <c r="H39" s="314"/>
      <c r="I39" s="314"/>
      <c r="J39" s="322" t="e">
        <f>VLOOKUP(A39,#REF!,23,0)</f>
        <v>#REF!</v>
      </c>
      <c r="K39" s="314" t="s">
        <v>33</v>
      </c>
      <c r="L39" s="323" t="e">
        <f>VLOOKUP(A39,#REF!,48,0)</f>
        <v>#REF!</v>
      </c>
      <c r="M39" s="321" t="e">
        <f>+L39*E39</f>
        <v>#REF!</v>
      </c>
      <c r="N39" s="314"/>
      <c r="O39" s="316"/>
    </row>
    <row r="40" spans="1:16" ht="7.5" customHeight="1">
      <c r="C40" s="317"/>
      <c r="D40" s="314"/>
      <c r="E40" s="314"/>
      <c r="F40" s="314"/>
      <c r="G40" s="314"/>
      <c r="H40" s="314"/>
      <c r="I40" s="314"/>
      <c r="J40" s="315"/>
      <c r="K40" s="314"/>
      <c r="L40" s="337"/>
      <c r="M40" s="314"/>
      <c r="N40" s="314"/>
      <c r="O40" s="316"/>
    </row>
    <row r="41" spans="1:16" ht="12" customHeight="1">
      <c r="C41" s="317"/>
      <c r="D41" s="314"/>
      <c r="E41" s="99" t="s">
        <v>7</v>
      </c>
      <c r="F41" s="314"/>
      <c r="G41" s="314"/>
      <c r="H41" s="314"/>
      <c r="I41" s="314"/>
      <c r="J41" s="315"/>
      <c r="K41" s="314"/>
      <c r="L41" s="315" t="s">
        <v>26</v>
      </c>
      <c r="M41" s="314" t="s">
        <v>27</v>
      </c>
      <c r="N41" s="314"/>
      <c r="O41" s="316"/>
    </row>
    <row r="42" spans="1:16" ht="12" customHeight="1">
      <c r="A42">
        <v>2</v>
      </c>
      <c r="C42" s="483">
        <v>2</v>
      </c>
      <c r="D42" s="484"/>
      <c r="E42" s="314" t="str">
        <f>IF(A42=1,"Oficial Especializado",IF(A42=2,"Oficial",IF(A42=3,"Medio oficial",IF(A42=4,"Ayudante",IF(A42=5,"Maquinista",0)))))</f>
        <v>Oficial</v>
      </c>
      <c r="F42" s="314"/>
      <c r="G42" s="314"/>
      <c r="H42" s="314"/>
      <c r="I42" s="315"/>
      <c r="J42" s="328"/>
      <c r="K42" s="314"/>
      <c r="L42" s="323" t="e">
        <f>+#REF!</f>
        <v>#REF!</v>
      </c>
      <c r="M42" s="326" t="e">
        <f>+C42*L42</f>
        <v>#REF!</v>
      </c>
      <c r="N42" s="314"/>
      <c r="O42" s="316"/>
    </row>
    <row r="43" spans="1:16" ht="12" customHeight="1">
      <c r="C43" s="317"/>
      <c r="D43" s="314"/>
      <c r="E43" s="314"/>
      <c r="F43" s="314"/>
      <c r="G43" s="314"/>
      <c r="H43" s="314"/>
      <c r="I43" s="315"/>
      <c r="J43" s="318"/>
      <c r="K43" s="329"/>
      <c r="L43" s="318"/>
      <c r="M43" s="338" t="e">
        <f>SUM(M42:M42)</f>
        <v>#REF!</v>
      </c>
      <c r="N43" s="314"/>
      <c r="O43" s="316"/>
    </row>
    <row r="44" spans="1:16" ht="6" customHeight="1">
      <c r="C44" s="317"/>
      <c r="D44" s="314"/>
      <c r="E44" s="314"/>
      <c r="F44" s="314"/>
      <c r="G44" s="314"/>
      <c r="H44" s="314"/>
      <c r="I44" s="315"/>
      <c r="J44" s="318"/>
      <c r="K44" s="329"/>
      <c r="L44" s="318"/>
      <c r="M44" s="326"/>
      <c r="N44" s="314"/>
      <c r="O44" s="316"/>
    </row>
    <row r="45" spans="1:16" ht="12" customHeight="1">
      <c r="C45" s="317"/>
      <c r="D45" s="314"/>
      <c r="E45" s="314" t="s">
        <v>50</v>
      </c>
      <c r="F45" s="314"/>
      <c r="G45" s="314"/>
      <c r="H45" s="314"/>
      <c r="I45" s="314"/>
      <c r="J45" s="315"/>
      <c r="K45" s="314"/>
      <c r="L45" s="315"/>
      <c r="M45" s="101" t="e">
        <f>SUM(M38:M42)</f>
        <v>#REF!</v>
      </c>
      <c r="N45" s="94"/>
      <c r="O45" s="316"/>
    </row>
    <row r="46" spans="1:16" ht="12" customHeight="1">
      <c r="C46" s="317"/>
      <c r="D46" s="314"/>
      <c r="E46" s="314" t="s">
        <v>88</v>
      </c>
      <c r="F46" s="314"/>
      <c r="G46" s="314"/>
      <c r="H46" s="314">
        <f>+H19</f>
        <v>20</v>
      </c>
      <c r="I46" s="314" t="s">
        <v>94</v>
      </c>
      <c r="J46" s="315"/>
      <c r="K46" s="314"/>
      <c r="L46" s="315"/>
      <c r="M46" s="314"/>
      <c r="N46" s="314"/>
      <c r="O46" s="316"/>
    </row>
    <row r="47" spans="1:16" ht="12" customHeight="1">
      <c r="C47" s="317"/>
      <c r="D47" s="314"/>
      <c r="E47" s="314" t="s">
        <v>89</v>
      </c>
      <c r="F47" s="314"/>
      <c r="G47" s="314"/>
      <c r="H47" s="332" t="e">
        <f>+M45</f>
        <v>#REF!</v>
      </c>
      <c r="I47" s="332" t="s">
        <v>34</v>
      </c>
      <c r="J47" s="315" t="s">
        <v>90</v>
      </c>
      <c r="K47" s="315">
        <f>+H46</f>
        <v>20</v>
      </c>
      <c r="L47" s="315" t="s">
        <v>95</v>
      </c>
      <c r="M47" s="98" t="e">
        <f>+H47/K47</f>
        <v>#REF!</v>
      </c>
      <c r="N47" s="94" t="s">
        <v>23</v>
      </c>
      <c r="O47" s="316"/>
    </row>
    <row r="48" spans="1:16" ht="15.75" thickBot="1">
      <c r="C48" s="333"/>
      <c r="D48" s="334"/>
      <c r="E48" s="334"/>
      <c r="F48" s="334"/>
      <c r="G48" s="334"/>
      <c r="H48" s="334"/>
      <c r="I48" s="334"/>
      <c r="J48" s="335"/>
      <c r="K48" s="334"/>
      <c r="L48" s="335"/>
      <c r="M48" s="334"/>
      <c r="N48" s="334"/>
      <c r="O48" s="336"/>
    </row>
    <row r="49" spans="3:15" ht="15.75" thickTop="1">
      <c r="C49" s="317"/>
      <c r="D49" s="314"/>
      <c r="E49" s="314"/>
      <c r="F49" s="314"/>
      <c r="G49" s="314"/>
      <c r="H49" s="314"/>
      <c r="I49" s="314"/>
      <c r="J49" s="315"/>
      <c r="K49" s="314"/>
      <c r="L49" s="315"/>
      <c r="M49" s="314"/>
      <c r="N49" s="314"/>
      <c r="O49" s="316"/>
    </row>
    <row r="50" spans="3:15" s="2" customFormat="1">
      <c r="C50" s="317" t="s">
        <v>85</v>
      </c>
      <c r="D50" s="94" t="s">
        <v>86</v>
      </c>
      <c r="E50" s="314"/>
      <c r="F50" s="314"/>
      <c r="G50" s="314"/>
      <c r="H50" s="329" t="e">
        <f>+$M$20</f>
        <v>#REF!</v>
      </c>
      <c r="I50" s="314" t="str">
        <f>+$N$20</f>
        <v>$/m³</v>
      </c>
      <c r="J50" s="315"/>
      <c r="K50" s="314"/>
      <c r="L50" s="315"/>
      <c r="M50" s="314"/>
      <c r="N50" s="314"/>
      <c r="O50" s="316"/>
    </row>
    <row r="51" spans="3:15" s="2" customFormat="1">
      <c r="C51" s="317" t="s">
        <v>92</v>
      </c>
      <c r="D51" s="94" t="s">
        <v>93</v>
      </c>
      <c r="E51" s="314"/>
      <c r="F51" s="314"/>
      <c r="G51" s="314"/>
      <c r="H51" s="329" t="e">
        <f>+$M$33</f>
        <v>#REF!</v>
      </c>
      <c r="I51" s="314" t="str">
        <f>+$N$33</f>
        <v>$/m³</v>
      </c>
      <c r="J51" s="315"/>
      <c r="K51" s="314"/>
      <c r="L51" s="315"/>
      <c r="M51" s="314"/>
      <c r="N51" s="314"/>
      <c r="O51" s="316"/>
    </row>
    <row r="52" spans="3:15" s="2" customFormat="1">
      <c r="C52" s="317" t="s">
        <v>96</v>
      </c>
      <c r="D52" s="94" t="s">
        <v>97</v>
      </c>
      <c r="E52" s="314"/>
      <c r="F52" s="314"/>
      <c r="G52" s="314"/>
      <c r="H52" s="339" t="e">
        <f>+$M$47</f>
        <v>#REF!</v>
      </c>
      <c r="I52" s="340" t="str">
        <f>+$N$47</f>
        <v>$/m³</v>
      </c>
      <c r="J52" s="315"/>
      <c r="K52" s="314"/>
      <c r="L52" s="315"/>
      <c r="M52" s="314"/>
      <c r="N52" s="314"/>
      <c r="O52" s="316"/>
    </row>
    <row r="53" spans="3:15" s="2" customFormat="1">
      <c r="C53" s="317"/>
      <c r="D53" s="314"/>
      <c r="E53" s="314"/>
      <c r="F53" s="94" t="s">
        <v>98</v>
      </c>
      <c r="G53" s="94"/>
      <c r="H53" s="98" t="e">
        <f>SUM(H50:H52)</f>
        <v>#REF!</v>
      </c>
      <c r="I53" s="94" t="str">
        <f>+I52:I52</f>
        <v>$/m³</v>
      </c>
      <c r="J53" s="315"/>
      <c r="K53" s="314"/>
      <c r="L53" s="315"/>
      <c r="M53" s="314"/>
      <c r="N53" s="314"/>
      <c r="O53" s="316"/>
    </row>
    <row r="54" spans="3:15" ht="15.75" thickBot="1">
      <c r="C54" s="333"/>
      <c r="D54" s="334"/>
      <c r="E54" s="334"/>
      <c r="F54" s="334"/>
      <c r="G54" s="334"/>
      <c r="H54" s="334"/>
      <c r="I54" s="334"/>
      <c r="J54" s="335"/>
      <c r="K54" s="334"/>
      <c r="L54" s="335"/>
      <c r="M54" s="334"/>
      <c r="N54" s="334"/>
      <c r="O54" s="336"/>
    </row>
    <row r="55" spans="3:15" ht="15.75" thickTop="1"/>
  </sheetData>
  <mergeCells count="5">
    <mergeCell ref="C42:D42"/>
    <mergeCell ref="C1:O1"/>
    <mergeCell ref="C14:D14"/>
    <mergeCell ref="C15:D15"/>
    <mergeCell ref="C29:D29"/>
  </mergeCells>
  <pageMargins left="0.78740157480314965" right="0.59055118110236227" top="2.1653543307086616" bottom="0.78740157480314965" header="0.59055118110236227" footer="0.31496062992125984"/>
  <pageSetup paperSize="9" orientation="portrait" horizontalDpi="1200" verticalDpi="1200" r:id="rId1"/>
  <headerFooter scaleWithDoc="0">
    <oddHeader>&amp;C&amp;G</oddHeader>
    <oddFooter>&amp;CPropuesta- Pág. &amp;P de &amp;N   &amp; Julio 2010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W55"/>
  <sheetViews>
    <sheetView showGridLines="0" view="pageBreakPreview" topLeftCell="A22" zoomScale="85" zoomScaleNormal="100" zoomScaleSheetLayoutView="85" workbookViewId="0">
      <selection activeCell="L36" sqref="L36"/>
    </sheetView>
  </sheetViews>
  <sheetFormatPr baseColWidth="10" defaultColWidth="11" defaultRowHeight="13.5"/>
  <cols>
    <col min="1" max="1" width="4.5703125" style="145" customWidth="1"/>
    <col min="2" max="2" width="1.28515625" style="145" customWidth="1"/>
    <col min="3" max="3" width="3" style="139" customWidth="1"/>
    <col min="4" max="4" width="21.5703125" style="139" customWidth="1"/>
    <col min="5" max="5" width="8.42578125" style="145" customWidth="1"/>
    <col min="6" max="6" width="8" style="145" customWidth="1"/>
    <col min="7" max="7" width="9.5703125" style="145" customWidth="1"/>
    <col min="8" max="8" width="8" style="145" customWidth="1"/>
    <col min="9" max="9" width="7.85546875" style="145" customWidth="1"/>
    <col min="10" max="10" width="3.7109375" style="145" customWidth="1"/>
    <col min="11" max="11" width="8.5703125" style="145" customWidth="1"/>
    <col min="12" max="12" width="7.140625" style="145" customWidth="1"/>
    <col min="13" max="13" width="11" style="145" hidden="1" customWidth="1"/>
    <col min="14" max="14" width="18.85546875" style="139" hidden="1" customWidth="1"/>
    <col min="15" max="19" width="11" style="139" hidden="1" customWidth="1"/>
    <col min="20" max="20" width="12.28515625" style="145" hidden="1" customWidth="1"/>
    <col min="21" max="21" width="0" style="139" hidden="1" customWidth="1"/>
    <col min="22" max="16384" width="11" style="139"/>
  </cols>
  <sheetData>
    <row r="1" spans="1:23" s="21" customFormat="1" ht="20.25" customHeight="1" thickTop="1" thickBot="1">
      <c r="A1" s="20"/>
      <c r="B1" s="20"/>
      <c r="C1" s="475" t="s">
        <v>132</v>
      </c>
      <c r="D1" s="476"/>
      <c r="E1" s="476"/>
      <c r="F1" s="476"/>
      <c r="G1" s="476"/>
      <c r="H1" s="476"/>
      <c r="I1" s="476"/>
      <c r="J1" s="476"/>
      <c r="K1" s="476"/>
      <c r="L1" s="477"/>
      <c r="M1" s="20"/>
      <c r="N1" s="21" t="s">
        <v>13</v>
      </c>
      <c r="T1" s="20"/>
      <c r="W1" s="155" t="s">
        <v>13</v>
      </c>
    </row>
    <row r="2" spans="1:23" s="27" customFormat="1" ht="15" customHeight="1" thickTop="1">
      <c r="A2" s="23"/>
      <c r="B2" s="23"/>
      <c r="C2" s="156"/>
      <c r="D2" s="157"/>
      <c r="E2" s="158"/>
      <c r="F2" s="158"/>
      <c r="G2" s="158"/>
      <c r="H2" s="158"/>
      <c r="I2" s="158"/>
      <c r="J2" s="158"/>
      <c r="K2" s="24"/>
      <c r="L2" s="166"/>
      <c r="M2" s="25"/>
      <c r="N2" s="26" t="s">
        <v>32</v>
      </c>
      <c r="O2" s="26"/>
      <c r="P2" s="26"/>
      <c r="Q2" s="23"/>
      <c r="R2" s="23"/>
      <c r="S2" s="23"/>
      <c r="T2" s="23"/>
      <c r="W2" s="155" t="s">
        <v>32</v>
      </c>
    </row>
    <row r="3" spans="1:23" s="27" customFormat="1" ht="15" customHeight="1">
      <c r="A3" s="23"/>
      <c r="B3" s="23"/>
      <c r="C3" s="159" t="s">
        <v>85</v>
      </c>
      <c r="D3" s="129" t="s">
        <v>111</v>
      </c>
      <c r="E3" s="160"/>
      <c r="F3" s="161">
        <v>0.9</v>
      </c>
      <c r="G3" s="167" t="s">
        <v>126</v>
      </c>
      <c r="H3" s="131"/>
      <c r="I3" s="168"/>
      <c r="J3" s="131"/>
      <c r="K3" s="163"/>
      <c r="L3" s="169"/>
      <c r="M3" s="25"/>
      <c r="N3" s="26"/>
      <c r="O3" s="26"/>
      <c r="P3" s="26"/>
      <c r="Q3" s="31"/>
      <c r="R3" s="31"/>
      <c r="S3" s="31"/>
      <c r="T3" s="31"/>
      <c r="U3" s="32"/>
    </row>
    <row r="4" spans="1:23" s="27" customFormat="1" ht="15" customHeight="1">
      <c r="A4" s="23"/>
      <c r="B4" s="23"/>
      <c r="C4" s="28"/>
      <c r="D4" s="154"/>
      <c r="E4" s="29"/>
      <c r="F4" s="30"/>
      <c r="G4" s="170"/>
      <c r="H4" s="162"/>
      <c r="I4" s="171"/>
      <c r="J4" s="162"/>
      <c r="K4" s="163"/>
      <c r="L4" s="169"/>
      <c r="M4" s="25"/>
      <c r="N4" s="26"/>
      <c r="O4" s="26"/>
      <c r="P4" s="26"/>
      <c r="Q4" s="31"/>
      <c r="R4" s="31"/>
      <c r="S4" s="31"/>
      <c r="T4" s="31"/>
      <c r="U4" s="32"/>
    </row>
    <row r="5" spans="1:23" s="27" customFormat="1" ht="15" customHeight="1">
      <c r="A5" s="23"/>
      <c r="B5" s="23"/>
      <c r="C5" s="141" t="s">
        <v>24</v>
      </c>
      <c r="D5" s="154"/>
      <c r="E5" s="164"/>
      <c r="F5" s="164" t="s">
        <v>25</v>
      </c>
      <c r="G5" s="164"/>
      <c r="H5" s="178" t="s">
        <v>112</v>
      </c>
      <c r="I5" s="171"/>
      <c r="J5" s="178"/>
      <c r="K5" s="178" t="s">
        <v>27</v>
      </c>
      <c r="L5" s="179"/>
      <c r="M5" s="25"/>
      <c r="N5" s="26"/>
      <c r="O5" s="26"/>
      <c r="P5" s="26"/>
      <c r="Q5" s="31"/>
      <c r="R5" s="31"/>
      <c r="S5" s="31"/>
      <c r="T5" s="31"/>
      <c r="U5" s="32"/>
    </row>
    <row r="6" spans="1:23" s="27" customFormat="1" ht="15" customHeight="1">
      <c r="A6" s="23">
        <v>5</v>
      </c>
      <c r="B6" s="23"/>
      <c r="C6" s="28">
        <v>0.5</v>
      </c>
      <c r="D6" s="154" t="e">
        <f>VLOOKUP(A6,#REF!,2,0)</f>
        <v>#REF!</v>
      </c>
      <c r="E6" s="164"/>
      <c r="F6" s="223" t="e">
        <f>VLOOKUP(A6,#REF!,23,0)</f>
        <v>#REF!</v>
      </c>
      <c r="G6" s="130" t="s">
        <v>33</v>
      </c>
      <c r="H6" s="178" t="e">
        <f>VLOOKUP(A6,#REF!,48,0)</f>
        <v>#REF!</v>
      </c>
      <c r="I6" s="171" t="s">
        <v>49</v>
      </c>
      <c r="J6" s="178"/>
      <c r="K6" s="178" t="e">
        <f>+H6*C6</f>
        <v>#REF!</v>
      </c>
      <c r="L6" s="180" t="s">
        <v>34</v>
      </c>
      <c r="M6" s="25"/>
      <c r="N6" s="26"/>
      <c r="O6" s="26"/>
      <c r="P6" s="26"/>
      <c r="Q6" s="31"/>
      <c r="R6" s="31"/>
      <c r="S6" s="31"/>
      <c r="T6" s="31"/>
      <c r="U6" s="32"/>
    </row>
    <row r="7" spans="1:23" s="27" customFormat="1" ht="15" customHeight="1">
      <c r="A7" s="23">
        <v>41</v>
      </c>
      <c r="B7" s="23"/>
      <c r="C7" s="33">
        <v>1</v>
      </c>
      <c r="D7" s="154" t="e">
        <f>VLOOKUP(A7,#REF!,2,0)</f>
        <v>#REF!</v>
      </c>
      <c r="E7" s="164"/>
      <c r="F7" s="223" t="e">
        <f>VLOOKUP(A7,#REF!,23,0)</f>
        <v>#REF!</v>
      </c>
      <c r="G7" s="168" t="s">
        <v>33</v>
      </c>
      <c r="H7" s="178" t="e">
        <f>VLOOKUP(A7,#REF!,48,0)</f>
        <v>#REF!</v>
      </c>
      <c r="I7" s="178" t="s">
        <v>49</v>
      </c>
      <c r="J7" s="181"/>
      <c r="K7" s="178" t="e">
        <f>+H7*C7</f>
        <v>#REF!</v>
      </c>
      <c r="L7" s="180" t="s">
        <v>34</v>
      </c>
      <c r="M7" s="25"/>
      <c r="N7" s="26"/>
      <c r="O7" s="26"/>
      <c r="P7" s="26"/>
      <c r="Q7" s="37"/>
      <c r="R7" s="38"/>
      <c r="S7" s="38"/>
      <c r="T7" s="39"/>
      <c r="U7" s="32"/>
    </row>
    <row r="8" spans="1:23" s="27" customFormat="1" ht="15" customHeight="1">
      <c r="A8" s="23"/>
      <c r="B8" s="23"/>
      <c r="C8" s="33"/>
      <c r="D8" s="140"/>
      <c r="E8" s="164"/>
      <c r="F8" s="225">
        <v>235</v>
      </c>
      <c r="G8" s="130" t="s">
        <v>33</v>
      </c>
      <c r="H8" s="164"/>
      <c r="I8" s="164"/>
      <c r="J8" s="164"/>
      <c r="K8" s="182" t="e">
        <f>SUM(K6:K7)</f>
        <v>#REF!</v>
      </c>
      <c r="L8" s="183" t="s">
        <v>34</v>
      </c>
      <c r="M8" s="25"/>
      <c r="O8" s="26"/>
      <c r="P8" s="26"/>
      <c r="Q8" s="32"/>
      <c r="T8" s="23"/>
      <c r="U8" s="146"/>
    </row>
    <row r="9" spans="1:23" s="27" customFormat="1" ht="15" customHeight="1">
      <c r="A9" s="23"/>
      <c r="B9" s="23"/>
      <c r="C9" s="141"/>
      <c r="D9" s="41"/>
      <c r="E9" s="181"/>
      <c r="F9" s="181"/>
      <c r="G9" s="184"/>
      <c r="H9" s="181"/>
      <c r="I9" s="185"/>
      <c r="J9" s="181"/>
      <c r="K9" s="164"/>
      <c r="L9" s="186"/>
      <c r="M9" s="25"/>
      <c r="P9" s="26"/>
      <c r="Q9" s="32"/>
      <c r="T9" s="23"/>
    </row>
    <row r="10" spans="1:23" s="27" customFormat="1" ht="15" customHeight="1">
      <c r="A10" s="23"/>
      <c r="B10" s="23"/>
      <c r="C10" s="141" t="s">
        <v>36</v>
      </c>
      <c r="D10" s="154"/>
      <c r="E10" s="171"/>
      <c r="F10" s="164"/>
      <c r="G10" s="130" t="s">
        <v>26</v>
      </c>
      <c r="H10" s="178"/>
      <c r="I10" s="164" t="s">
        <v>27</v>
      </c>
      <c r="J10" s="178"/>
      <c r="K10" s="164"/>
      <c r="L10" s="187"/>
      <c r="M10" s="25"/>
      <c r="P10" s="26"/>
      <c r="T10" s="23"/>
    </row>
    <row r="11" spans="1:23" s="27" customFormat="1" ht="15" customHeight="1">
      <c r="A11" s="23">
        <v>2</v>
      </c>
      <c r="B11" s="23"/>
      <c r="C11" s="33">
        <v>2</v>
      </c>
      <c r="D11" s="154" t="str">
        <f>IF(A11=1,"Oficial Especializado",IF(A11=2,"Oficial",IF(A11=3,"Medio oficial",IF(A11=4,"Ayudante",IF(A11=5,"Maquinista",0)))))</f>
        <v>Oficial</v>
      </c>
      <c r="E11" s="171"/>
      <c r="F11" s="164"/>
      <c r="G11" s="130" t="e">
        <f>+#REF!</f>
        <v>#REF!</v>
      </c>
      <c r="H11" s="178" t="s">
        <v>37</v>
      </c>
      <c r="I11" s="164" t="e">
        <f>+G11*C11</f>
        <v>#REF!</v>
      </c>
      <c r="J11" s="178" t="s">
        <v>34</v>
      </c>
      <c r="K11" s="164"/>
      <c r="L11" s="187"/>
      <c r="M11" s="25"/>
      <c r="P11" s="26"/>
      <c r="Q11" s="478"/>
      <c r="R11" s="478"/>
      <c r="S11" s="478"/>
      <c r="T11" s="43"/>
    </row>
    <row r="12" spans="1:23" s="27" customFormat="1" ht="15" customHeight="1">
      <c r="A12" s="23">
        <v>4</v>
      </c>
      <c r="B12" s="23"/>
      <c r="C12" s="33">
        <v>5</v>
      </c>
      <c r="D12" s="154" t="str">
        <f>IF(A12=1,"Oficial Especializado",IF(A12=2,"Oficial",IF(A12=3,"Medio oficial",IF(A12=4,"Ayudante",IF(A12=5,"Maquinista",0)))))</f>
        <v>Ayudante</v>
      </c>
      <c r="E12" s="171"/>
      <c r="F12" s="164"/>
      <c r="G12" s="130" t="e">
        <f>+#REF!</f>
        <v>#REF!</v>
      </c>
      <c r="H12" s="178" t="s">
        <v>37</v>
      </c>
      <c r="I12" s="164" t="e">
        <f>+G12*C12</f>
        <v>#REF!</v>
      </c>
      <c r="J12" s="178" t="s">
        <v>34</v>
      </c>
      <c r="K12" s="164"/>
      <c r="L12" s="180"/>
      <c r="M12" s="25"/>
      <c r="N12" s="147"/>
      <c r="O12" s="147"/>
      <c r="P12" s="26"/>
      <c r="Q12" s="478"/>
      <c r="R12" s="478"/>
      <c r="S12" s="478"/>
      <c r="T12" s="45"/>
    </row>
    <row r="13" spans="1:23" s="27" customFormat="1" ht="15" customHeight="1">
      <c r="A13" s="23"/>
      <c r="B13" s="23"/>
      <c r="C13" s="33"/>
      <c r="D13" s="46"/>
      <c r="E13" s="164"/>
      <c r="F13" s="164"/>
      <c r="G13" s="130"/>
      <c r="H13" s="164"/>
      <c r="I13" s="182" t="e">
        <f>SUM(I11:I12)</f>
        <v>#REF!</v>
      </c>
      <c r="J13" s="164" t="str">
        <f>+J12</f>
        <v>$/d</v>
      </c>
      <c r="K13" s="164"/>
      <c r="L13" s="183"/>
      <c r="M13" s="25"/>
      <c r="N13" s="148"/>
      <c r="O13" s="147"/>
      <c r="P13" s="26"/>
      <c r="Q13" s="479"/>
      <c r="R13" s="479"/>
      <c r="S13" s="479"/>
      <c r="T13" s="48"/>
    </row>
    <row r="14" spans="1:23" s="27" customFormat="1" ht="15" customHeight="1">
      <c r="A14" s="23"/>
      <c r="B14" s="23"/>
      <c r="C14" s="175" t="s">
        <v>50</v>
      </c>
      <c r="D14" s="46"/>
      <c r="E14" s="164"/>
      <c r="F14" s="164" t="s">
        <v>113</v>
      </c>
      <c r="G14" s="130"/>
      <c r="H14" s="164"/>
      <c r="I14" s="164"/>
      <c r="J14" s="164"/>
      <c r="K14" s="164" t="e">
        <f>+I13+K8</f>
        <v>#REF!</v>
      </c>
      <c r="L14" s="183" t="s">
        <v>34</v>
      </c>
      <c r="M14" s="25"/>
      <c r="N14" s="148"/>
      <c r="O14" s="147"/>
      <c r="P14" s="26"/>
      <c r="Q14" s="110"/>
      <c r="R14" s="110"/>
      <c r="S14" s="110"/>
      <c r="T14" s="48"/>
    </row>
    <row r="15" spans="1:23" s="27" customFormat="1" ht="15" customHeight="1">
      <c r="A15" s="23"/>
      <c r="B15" s="23"/>
      <c r="C15" s="142" t="s">
        <v>41</v>
      </c>
      <c r="D15" s="41"/>
      <c r="E15" s="93">
        <v>150</v>
      </c>
      <c r="F15" s="181" t="s">
        <v>51</v>
      </c>
      <c r="G15" s="184"/>
      <c r="H15" s="181"/>
      <c r="I15" s="181"/>
      <c r="J15" s="181"/>
      <c r="K15" s="164"/>
      <c r="L15" s="180"/>
      <c r="M15" s="25"/>
      <c r="N15" s="26"/>
      <c r="O15" s="26"/>
      <c r="P15" s="26"/>
      <c r="Q15" s="479"/>
      <c r="R15" s="479"/>
      <c r="S15" s="479"/>
      <c r="T15" s="48"/>
    </row>
    <row r="16" spans="1:23" s="27" customFormat="1" ht="15" customHeight="1">
      <c r="A16" s="23"/>
      <c r="B16" s="23"/>
      <c r="C16" s="142" t="s">
        <v>52</v>
      </c>
      <c r="D16" s="35"/>
      <c r="E16" s="164" t="e">
        <f>+K14</f>
        <v>#REF!</v>
      </c>
      <c r="F16" s="164" t="s">
        <v>43</v>
      </c>
      <c r="G16" s="184">
        <f>+E15</f>
        <v>150</v>
      </c>
      <c r="H16" s="181" t="s">
        <v>51</v>
      </c>
      <c r="I16" s="181" t="s">
        <v>44</v>
      </c>
      <c r="J16" s="181"/>
      <c r="K16" s="164" t="e">
        <f>+E16/G16</f>
        <v>#REF!</v>
      </c>
      <c r="L16" s="186" t="s">
        <v>23</v>
      </c>
      <c r="M16" s="25"/>
      <c r="N16" s="26"/>
      <c r="O16" s="26"/>
      <c r="P16" s="50"/>
      <c r="Q16" s="479"/>
      <c r="R16" s="479"/>
      <c r="S16" s="479"/>
      <c r="T16" s="48"/>
    </row>
    <row r="17" spans="1:20" s="27" customFormat="1" ht="15">
      <c r="A17" s="23"/>
      <c r="B17" s="23"/>
      <c r="C17" s="142"/>
      <c r="D17" s="41"/>
      <c r="E17" s="171"/>
      <c r="F17" s="164"/>
      <c r="G17" s="130"/>
      <c r="H17" s="164"/>
      <c r="I17" s="164"/>
      <c r="J17" s="164"/>
      <c r="K17" s="164"/>
      <c r="L17" s="183"/>
      <c r="M17" s="25"/>
      <c r="N17" s="26"/>
      <c r="O17" s="26"/>
      <c r="P17" s="26"/>
      <c r="T17" s="48"/>
    </row>
    <row r="18" spans="1:20" s="27" customFormat="1" ht="15">
      <c r="A18" s="23"/>
      <c r="B18" s="23"/>
      <c r="C18" s="135" t="s">
        <v>114</v>
      </c>
      <c r="D18" s="138"/>
      <c r="E18" s="188"/>
      <c r="F18" s="189"/>
      <c r="G18" s="190"/>
      <c r="H18" s="189"/>
      <c r="I18" s="189"/>
      <c r="J18" s="189"/>
      <c r="K18" s="191" t="e">
        <f>+K16</f>
        <v>#REF!</v>
      </c>
      <c r="L18" s="172" t="s">
        <v>23</v>
      </c>
      <c r="Q18" s="51"/>
      <c r="T18" s="23"/>
    </row>
    <row r="19" spans="1:20" s="27" customFormat="1" ht="15">
      <c r="A19" s="23"/>
      <c r="B19" s="23"/>
      <c r="C19" s="142"/>
      <c r="D19" s="41"/>
      <c r="E19" s="192"/>
      <c r="F19" s="193"/>
      <c r="G19" s="194"/>
      <c r="H19" s="193"/>
      <c r="I19" s="193"/>
      <c r="J19" s="193"/>
      <c r="K19" s="193"/>
      <c r="L19" s="195"/>
      <c r="M19" s="25"/>
      <c r="N19" s="26"/>
      <c r="O19" s="26"/>
      <c r="P19" s="26"/>
      <c r="Q19" s="51"/>
      <c r="T19" s="52"/>
    </row>
    <row r="20" spans="1:20" s="27" customFormat="1" ht="15">
      <c r="A20" s="23"/>
      <c r="B20" s="23"/>
      <c r="C20" s="159" t="s">
        <v>92</v>
      </c>
      <c r="D20" s="129" t="s">
        <v>115</v>
      </c>
      <c r="E20" s="196"/>
      <c r="F20" s="161">
        <f>1-F3</f>
        <v>9.9999999999999978E-2</v>
      </c>
      <c r="G20" s="197" t="s">
        <v>126</v>
      </c>
      <c r="H20" s="196"/>
      <c r="I20" s="198"/>
      <c r="J20" s="196"/>
      <c r="K20" s="199"/>
      <c r="L20" s="200"/>
      <c r="M20" s="149"/>
      <c r="N20" s="143"/>
      <c r="O20" s="26"/>
      <c r="P20" s="26"/>
      <c r="Q20" s="153"/>
      <c r="T20" s="23"/>
    </row>
    <row r="21" spans="1:20" s="35" customFormat="1" ht="15.75">
      <c r="A21" s="42"/>
      <c r="B21" s="42"/>
      <c r="C21" s="488"/>
      <c r="D21" s="488"/>
      <c r="E21" s="489"/>
      <c r="F21" s="489"/>
      <c r="G21" s="490"/>
      <c r="H21" s="489"/>
      <c r="I21" s="489"/>
      <c r="J21" s="201"/>
      <c r="K21" s="201"/>
      <c r="L21" s="202"/>
      <c r="M21" s="150"/>
      <c r="N21" s="151"/>
      <c r="O21" s="41"/>
      <c r="P21" s="41"/>
      <c r="Q21" s="61"/>
      <c r="T21" s="42"/>
    </row>
    <row r="22" spans="1:20" ht="15">
      <c r="C22" s="141" t="s">
        <v>24</v>
      </c>
      <c r="D22" s="34"/>
      <c r="E22" s="203"/>
      <c r="F22" s="204" t="s">
        <v>25</v>
      </c>
      <c r="G22" s="205"/>
      <c r="H22" s="204" t="s">
        <v>26</v>
      </c>
      <c r="I22" s="204"/>
      <c r="J22" s="204"/>
      <c r="K22" s="204" t="s">
        <v>27</v>
      </c>
      <c r="L22" s="206"/>
    </row>
    <row r="23" spans="1:20" ht="15">
      <c r="A23" s="145">
        <v>44</v>
      </c>
      <c r="C23" s="33">
        <v>1</v>
      </c>
      <c r="D23" s="154" t="e">
        <f>VLOOKUP(A23,#REF!,2,0)</f>
        <v>#REF!</v>
      </c>
      <c r="E23" s="204"/>
      <c r="F23" s="223" t="e">
        <f>VLOOKUP(A23,#REF!,23,0)</f>
        <v>#REF!</v>
      </c>
      <c r="G23" s="207" t="s">
        <v>33</v>
      </c>
      <c r="H23" s="178" t="e">
        <f>VLOOKUP(A23,#REF!,48,0)</f>
        <v>#REF!</v>
      </c>
      <c r="I23" s="204" t="s">
        <v>49</v>
      </c>
      <c r="J23" s="204"/>
      <c r="K23" s="204" t="e">
        <f>+H23*C23</f>
        <v>#REF!</v>
      </c>
      <c r="L23" s="208" t="s">
        <v>34</v>
      </c>
      <c r="Q23" s="152"/>
    </row>
    <row r="24" spans="1:20" ht="15">
      <c r="C24" s="33"/>
      <c r="D24" s="154"/>
      <c r="E24" s="487"/>
      <c r="F24" s="487"/>
      <c r="G24" s="207"/>
      <c r="H24" s="204"/>
      <c r="I24" s="204"/>
      <c r="J24" s="204"/>
      <c r="K24" s="204"/>
      <c r="L24" s="208"/>
    </row>
    <row r="25" spans="1:20" ht="15">
      <c r="C25" s="141" t="s">
        <v>36</v>
      </c>
      <c r="D25" s="144"/>
      <c r="E25" s="487"/>
      <c r="F25" s="487"/>
      <c r="G25" s="207" t="s">
        <v>26</v>
      </c>
      <c r="H25" s="204"/>
      <c r="I25" s="204" t="s">
        <v>27</v>
      </c>
      <c r="J25" s="204"/>
      <c r="K25" s="204"/>
      <c r="L25" s="208"/>
      <c r="Q25" s="152"/>
    </row>
    <row r="26" spans="1:20" ht="15">
      <c r="A26" s="145">
        <v>4</v>
      </c>
      <c r="C26" s="33">
        <v>4</v>
      </c>
      <c r="D26" s="154" t="str">
        <f>IF(A26=1,"Oficial Especializado",IF(A26=2,"Oficial",IF(A26=3,"Medio oficial",IF(A26=4,"Ayudante",IF(A26=5,"Maquinista",0)))))</f>
        <v>Ayudante</v>
      </c>
      <c r="E26" s="487"/>
      <c r="F26" s="487"/>
      <c r="G26" s="130" t="e">
        <f>+#REF!</f>
        <v>#REF!</v>
      </c>
      <c r="H26" s="204" t="s">
        <v>37</v>
      </c>
      <c r="I26" s="204" t="e">
        <f>+G26*C26</f>
        <v>#REF!</v>
      </c>
      <c r="J26" s="204" t="s">
        <v>34</v>
      </c>
      <c r="K26" s="204"/>
      <c r="L26" s="208"/>
    </row>
    <row r="27" spans="1:20" ht="15">
      <c r="C27" s="33"/>
      <c r="D27" s="144"/>
      <c r="E27" s="487"/>
      <c r="F27" s="487"/>
      <c r="G27" s="204"/>
      <c r="H27" s="204"/>
      <c r="I27" s="209" t="e">
        <f>SUM(I26)</f>
        <v>#REF!</v>
      </c>
      <c r="J27" s="204" t="str">
        <f>+J26</f>
        <v>$/d</v>
      </c>
      <c r="K27" s="204"/>
      <c r="L27" s="208"/>
    </row>
    <row r="28" spans="1:20" ht="15">
      <c r="C28" s="175" t="s">
        <v>50</v>
      </c>
      <c r="D28" s="33"/>
      <c r="E28" s="204"/>
      <c r="F28" s="204" t="s">
        <v>113</v>
      </c>
      <c r="G28" s="204"/>
      <c r="H28" s="204"/>
      <c r="I28" s="204"/>
      <c r="J28" s="204"/>
      <c r="K28" s="204" t="e">
        <f>+I27+K23</f>
        <v>#REF!</v>
      </c>
      <c r="L28" s="208" t="s">
        <v>34</v>
      </c>
    </row>
    <row r="29" spans="1:20" ht="15">
      <c r="C29" s="142" t="s">
        <v>41</v>
      </c>
      <c r="D29" s="144"/>
      <c r="E29" s="204">
        <v>12</v>
      </c>
      <c r="F29" s="204" t="s">
        <v>51</v>
      </c>
      <c r="G29" s="204"/>
      <c r="H29" s="204"/>
      <c r="I29" s="204"/>
      <c r="J29" s="204"/>
      <c r="K29" s="204"/>
      <c r="L29" s="208"/>
    </row>
    <row r="30" spans="1:20" ht="15">
      <c r="C30" s="142" t="s">
        <v>52</v>
      </c>
      <c r="D30" s="144"/>
      <c r="E30" s="204" t="e">
        <f>+K28</f>
        <v>#REF!</v>
      </c>
      <c r="F30" s="204" t="s">
        <v>43</v>
      </c>
      <c r="G30" s="204">
        <f>+E29</f>
        <v>12</v>
      </c>
      <c r="H30" s="204" t="s">
        <v>51</v>
      </c>
      <c r="I30" s="204" t="s">
        <v>44</v>
      </c>
      <c r="J30" s="204"/>
      <c r="K30" s="204" t="e">
        <f>+E30/G30</f>
        <v>#REF!</v>
      </c>
      <c r="L30" s="208" t="s">
        <v>23</v>
      </c>
    </row>
    <row r="31" spans="1:20" ht="15.75">
      <c r="C31" s="132"/>
      <c r="D31" s="144"/>
      <c r="E31" s="210"/>
      <c r="F31" s="210"/>
      <c r="G31" s="210"/>
      <c r="H31" s="210"/>
      <c r="I31" s="210"/>
      <c r="J31" s="210"/>
      <c r="K31" s="210"/>
      <c r="L31" s="211"/>
    </row>
    <row r="32" spans="1:20" ht="15.75">
      <c r="C32" s="135" t="s">
        <v>116</v>
      </c>
      <c r="D32" s="137"/>
      <c r="E32" s="212"/>
      <c r="F32" s="212"/>
      <c r="G32" s="212"/>
      <c r="H32" s="212"/>
      <c r="I32" s="212"/>
      <c r="J32" s="212"/>
      <c r="K32" s="191" t="e">
        <f>+K30</f>
        <v>#REF!</v>
      </c>
      <c r="L32" s="172" t="s">
        <v>23</v>
      </c>
    </row>
    <row r="33" spans="1:12" ht="15.75">
      <c r="C33" s="132"/>
      <c r="D33" s="144"/>
      <c r="E33" s="210"/>
      <c r="F33" s="210"/>
      <c r="G33" s="210"/>
      <c r="H33" s="210"/>
      <c r="I33" s="210"/>
      <c r="J33" s="210"/>
      <c r="K33" s="210"/>
      <c r="L33" s="211"/>
    </row>
    <row r="34" spans="1:12" ht="15.75">
      <c r="C34" s="159" t="s">
        <v>96</v>
      </c>
      <c r="D34" s="129" t="s">
        <v>117</v>
      </c>
      <c r="E34" s="210"/>
      <c r="F34" s="161">
        <v>0.25</v>
      </c>
      <c r="G34" s="213" t="s">
        <v>126</v>
      </c>
      <c r="H34" s="204"/>
      <c r="I34" s="204"/>
      <c r="J34" s="204"/>
      <c r="K34" s="204"/>
      <c r="L34" s="208"/>
    </row>
    <row r="35" spans="1:12" ht="15.75">
      <c r="C35" s="132"/>
      <c r="D35" s="144"/>
      <c r="E35" s="210"/>
      <c r="F35" s="204"/>
      <c r="G35" s="204"/>
      <c r="H35" s="204"/>
      <c r="I35" s="204"/>
      <c r="J35" s="204"/>
      <c r="K35" s="204"/>
      <c r="L35" s="208"/>
    </row>
    <row r="36" spans="1:12" ht="15.75">
      <c r="C36" s="141" t="s">
        <v>24</v>
      </c>
      <c r="D36" s="144"/>
      <c r="E36" s="210"/>
      <c r="F36" s="204" t="s">
        <v>25</v>
      </c>
      <c r="G36" s="204"/>
      <c r="H36" s="204" t="s">
        <v>26</v>
      </c>
      <c r="I36" s="204"/>
      <c r="J36" s="204"/>
      <c r="K36" s="204" t="s">
        <v>27</v>
      </c>
      <c r="L36" s="208"/>
    </row>
    <row r="37" spans="1:12" ht="15.75">
      <c r="A37" s="145">
        <v>44</v>
      </c>
      <c r="C37" s="33">
        <v>2</v>
      </c>
      <c r="D37" s="154" t="e">
        <f>VLOOKUP(A37,#REF!,2,0)</f>
        <v>#REF!</v>
      </c>
      <c r="E37" s="210"/>
      <c r="F37" s="223" t="e">
        <f>VLOOKUP(A37,#REF!,23,0)</f>
        <v>#REF!</v>
      </c>
      <c r="G37" s="204" t="s">
        <v>33</v>
      </c>
      <c r="H37" s="178" t="e">
        <f>VLOOKUP(A37,#REF!,48,0)</f>
        <v>#REF!</v>
      </c>
      <c r="I37" s="204" t="s">
        <v>49</v>
      </c>
      <c r="J37" s="204"/>
      <c r="K37" s="204" t="e">
        <f>+H37-C37</f>
        <v>#REF!</v>
      </c>
      <c r="L37" s="208" t="s">
        <v>34</v>
      </c>
    </row>
    <row r="38" spans="1:12" ht="15.75">
      <c r="A38" s="145">
        <v>64</v>
      </c>
      <c r="C38" s="33">
        <v>3</v>
      </c>
      <c r="D38" s="154" t="e">
        <f>VLOOKUP(A38,#REF!,2,0)</f>
        <v>#REF!</v>
      </c>
      <c r="E38" s="210"/>
      <c r="F38" s="223" t="e">
        <f>VLOOKUP(A38,#REF!,23,0)</f>
        <v>#REF!</v>
      </c>
      <c r="G38" s="204" t="s">
        <v>33</v>
      </c>
      <c r="H38" s="178" t="e">
        <f>VLOOKUP(A38,#REF!,48,0)</f>
        <v>#REF!</v>
      </c>
      <c r="I38" s="204" t="s">
        <v>49</v>
      </c>
      <c r="J38" s="204"/>
      <c r="K38" s="204" t="e">
        <f t="shared" ref="K38:K39" si="0">+H38-C38</f>
        <v>#REF!</v>
      </c>
      <c r="L38" s="208" t="s">
        <v>34</v>
      </c>
    </row>
    <row r="39" spans="1:12" ht="15.75">
      <c r="A39" s="145">
        <v>8</v>
      </c>
      <c r="C39" s="33">
        <v>1</v>
      </c>
      <c r="D39" s="154" t="e">
        <f>VLOOKUP(A39,#REF!,2,0)</f>
        <v>#REF!</v>
      </c>
      <c r="E39" s="210"/>
      <c r="F39" s="223" t="e">
        <f>VLOOKUP(A39,#REF!,23,0)</f>
        <v>#REF!</v>
      </c>
      <c r="G39" s="204" t="s">
        <v>33</v>
      </c>
      <c r="H39" s="178" t="e">
        <f>VLOOKUP(A39,#REF!,48,0)</f>
        <v>#REF!</v>
      </c>
      <c r="I39" s="204" t="s">
        <v>49</v>
      </c>
      <c r="J39" s="204"/>
      <c r="K39" s="204" t="e">
        <f t="shared" si="0"/>
        <v>#REF!</v>
      </c>
      <c r="L39" s="208" t="s">
        <v>34</v>
      </c>
    </row>
    <row r="40" spans="1:12" ht="15.75">
      <c r="C40" s="132"/>
      <c r="D40" s="144"/>
      <c r="E40" s="210"/>
      <c r="F40" s="224" t="e">
        <f>SUM(F37:F39)</f>
        <v>#REF!</v>
      </c>
      <c r="G40" s="204" t="s">
        <v>33</v>
      </c>
      <c r="H40" s="204"/>
      <c r="I40" s="204"/>
      <c r="J40" s="204"/>
      <c r="K40" s="209" t="e">
        <f>SUM(K37:K39)</f>
        <v>#REF!</v>
      </c>
      <c r="L40" s="208" t="s">
        <v>34</v>
      </c>
    </row>
    <row r="41" spans="1:12" ht="16.5" thickBot="1">
      <c r="C41" s="136"/>
      <c r="D41" s="134"/>
      <c r="E41" s="214"/>
      <c r="F41" s="214"/>
      <c r="G41" s="214"/>
      <c r="H41" s="214"/>
      <c r="I41" s="214"/>
      <c r="J41" s="214"/>
      <c r="K41" s="214"/>
      <c r="L41" s="215"/>
    </row>
    <row r="42" spans="1:12" ht="15.75" thickTop="1">
      <c r="C42" s="141" t="s">
        <v>36</v>
      </c>
      <c r="D42" s="144"/>
      <c r="E42" s="213"/>
      <c r="F42" s="213"/>
      <c r="G42" s="204" t="s">
        <v>26</v>
      </c>
      <c r="H42" s="204"/>
      <c r="I42" s="204" t="s">
        <v>27</v>
      </c>
      <c r="J42" s="204"/>
      <c r="K42" s="213"/>
      <c r="L42" s="206"/>
    </row>
    <row r="43" spans="1:12" ht="15">
      <c r="A43" s="145">
        <v>2</v>
      </c>
      <c r="C43" s="132">
        <v>2</v>
      </c>
      <c r="D43" s="154" t="str">
        <f>IF(A43=1,"Oficial Especializado",IF(A43=2,"Oficial",IF(A43=3,"Medio oficial",IF(A43=4,"Ayudante",IF(A43=5,"Maquinista",0)))))</f>
        <v>Oficial</v>
      </c>
      <c r="E43" s="213"/>
      <c r="F43" s="213"/>
      <c r="G43" s="130" t="e">
        <f>+#REF!</f>
        <v>#REF!</v>
      </c>
      <c r="H43" s="204" t="s">
        <v>37</v>
      </c>
      <c r="I43" s="204" t="e">
        <f>+G43*C43</f>
        <v>#REF!</v>
      </c>
      <c r="J43" s="204" t="s">
        <v>34</v>
      </c>
      <c r="K43" s="204"/>
      <c r="L43" s="208"/>
    </row>
    <row r="44" spans="1:12" ht="15">
      <c r="A44" s="145">
        <v>4</v>
      </c>
      <c r="C44" s="132">
        <v>4</v>
      </c>
      <c r="D44" s="154" t="str">
        <f>IF(A44=1,"Oficial Especializado",IF(A44=2,"Oficial",IF(A44=3,"Medio oficial",IF(A44=4,"Ayudante",IF(A44=5,"Maquinista",0)))))</f>
        <v>Ayudante</v>
      </c>
      <c r="E44" s="213"/>
      <c r="F44" s="213"/>
      <c r="G44" s="130" t="e">
        <f>+#REF!</f>
        <v>#REF!</v>
      </c>
      <c r="H44" s="204" t="s">
        <v>37</v>
      </c>
      <c r="I44" s="204" t="e">
        <f>+G44*C44</f>
        <v>#REF!</v>
      </c>
      <c r="J44" s="204" t="s">
        <v>34</v>
      </c>
      <c r="K44" s="204"/>
      <c r="L44" s="208"/>
    </row>
    <row r="45" spans="1:12" ht="15">
      <c r="C45" s="132"/>
      <c r="D45" s="144"/>
      <c r="E45" s="213"/>
      <c r="F45" s="213"/>
      <c r="G45" s="204"/>
      <c r="H45" s="204"/>
      <c r="I45" s="209" t="e">
        <f>SUM(I43:I44)</f>
        <v>#REF!</v>
      </c>
      <c r="J45" s="204" t="str">
        <f>+J44</f>
        <v>$/d</v>
      </c>
      <c r="K45" s="204"/>
      <c r="L45" s="208"/>
    </row>
    <row r="46" spans="1:12" ht="15">
      <c r="C46" s="175" t="s">
        <v>50</v>
      </c>
      <c r="D46" s="144"/>
      <c r="E46" s="204"/>
      <c r="F46" s="204" t="s">
        <v>113</v>
      </c>
      <c r="G46" s="204"/>
      <c r="H46" s="204"/>
      <c r="I46" s="204"/>
      <c r="J46" s="204"/>
      <c r="K46" s="204" t="e">
        <f>+K40+I45</f>
        <v>#REF!</v>
      </c>
      <c r="L46" s="208" t="s">
        <v>34</v>
      </c>
    </row>
    <row r="47" spans="1:12" ht="15">
      <c r="C47" s="142" t="s">
        <v>41</v>
      </c>
      <c r="D47" s="144"/>
      <c r="E47" s="204">
        <v>75</v>
      </c>
      <c r="F47" s="204" t="s">
        <v>51</v>
      </c>
      <c r="G47" s="204"/>
      <c r="H47" s="204"/>
      <c r="I47" s="204"/>
      <c r="J47" s="204"/>
      <c r="K47" s="204"/>
      <c r="L47" s="208"/>
    </row>
    <row r="48" spans="1:12" ht="15">
      <c r="C48" s="142" t="s">
        <v>52</v>
      </c>
      <c r="D48" s="144"/>
      <c r="E48" s="204" t="e">
        <f>+K46</f>
        <v>#REF!</v>
      </c>
      <c r="F48" s="204" t="s">
        <v>43</v>
      </c>
      <c r="G48" s="204">
        <v>75</v>
      </c>
      <c r="H48" s="204" t="s">
        <v>51</v>
      </c>
      <c r="I48" s="204" t="s">
        <v>44</v>
      </c>
      <c r="J48" s="204"/>
      <c r="K48" s="204" t="e">
        <f>+E48/G48</f>
        <v>#REF!</v>
      </c>
      <c r="L48" s="208" t="s">
        <v>23</v>
      </c>
    </row>
    <row r="49" spans="3:12" ht="15">
      <c r="C49" s="132"/>
      <c r="D49" s="144"/>
      <c r="E49" s="213"/>
      <c r="F49" s="213"/>
      <c r="G49" s="204"/>
      <c r="H49" s="204"/>
      <c r="I49" s="204"/>
      <c r="J49" s="204"/>
      <c r="K49" s="204"/>
      <c r="L49" s="208"/>
    </row>
    <row r="50" spans="3:12" ht="15">
      <c r="C50" s="135" t="s">
        <v>118</v>
      </c>
      <c r="D50" s="137"/>
      <c r="E50" s="216"/>
      <c r="F50" s="216"/>
      <c r="G50" s="216"/>
      <c r="H50" s="216"/>
      <c r="I50" s="216"/>
      <c r="J50" s="216"/>
      <c r="K50" s="216" t="e">
        <f>+K48</f>
        <v>#REF!</v>
      </c>
      <c r="L50" s="217" t="s">
        <v>23</v>
      </c>
    </row>
    <row r="51" spans="3:12" ht="15.75">
      <c r="C51" s="132"/>
      <c r="D51" s="144"/>
      <c r="E51" s="210"/>
      <c r="F51" s="210"/>
      <c r="G51" s="210"/>
      <c r="H51" s="210"/>
      <c r="I51" s="210"/>
      <c r="J51" s="210"/>
      <c r="K51" s="210"/>
      <c r="L51" s="211"/>
    </row>
    <row r="52" spans="3:12" ht="15">
      <c r="C52" s="175" t="s">
        <v>119</v>
      </c>
      <c r="D52" s="144"/>
      <c r="E52" s="204" t="s">
        <v>120</v>
      </c>
      <c r="F52" s="204"/>
      <c r="G52" s="204"/>
      <c r="H52" s="204"/>
      <c r="I52" s="204"/>
      <c r="J52" s="204"/>
      <c r="K52" s="204" t="e">
        <f>F3*K18+F20*K32+F34*K50</f>
        <v>#REF!</v>
      </c>
      <c r="L52" s="208" t="s">
        <v>23</v>
      </c>
    </row>
    <row r="53" spans="3:12" ht="15.75" thickBot="1">
      <c r="C53" s="142" t="s">
        <v>107</v>
      </c>
      <c r="D53" s="134"/>
      <c r="E53" s="218"/>
      <c r="F53" s="218" t="e">
        <f>+#REF!</f>
        <v>#REF!</v>
      </c>
      <c r="G53" s="218" t="s">
        <v>47</v>
      </c>
      <c r="H53" s="174" t="e">
        <f>+K52</f>
        <v>#REF!</v>
      </c>
      <c r="I53" s="204" t="s">
        <v>23</v>
      </c>
      <c r="J53" s="218" t="s">
        <v>44</v>
      </c>
      <c r="K53" s="219" t="e">
        <f>+H53*F53</f>
        <v>#REF!</v>
      </c>
      <c r="L53" s="208" t="s">
        <v>23</v>
      </c>
    </row>
    <row r="54" spans="3:12" ht="17.25" thickTop="1" thickBot="1">
      <c r="C54" s="485" t="s">
        <v>48</v>
      </c>
      <c r="D54" s="486"/>
      <c r="E54" s="486"/>
      <c r="F54" s="220" t="e">
        <f>ROUND(K53,2)</f>
        <v>#REF!</v>
      </c>
      <c r="G54" s="165" t="s">
        <v>23</v>
      </c>
      <c r="H54" s="165"/>
      <c r="I54" s="165"/>
      <c r="J54" s="165"/>
      <c r="K54" s="165"/>
      <c r="L54" s="173"/>
    </row>
    <row r="55" spans="3:12" ht="14.25" thickTop="1"/>
  </sheetData>
  <mergeCells count="13">
    <mergeCell ref="Q11:S12"/>
    <mergeCell ref="Q13:S13"/>
    <mergeCell ref="Q15:S15"/>
    <mergeCell ref="Q16:S16"/>
    <mergeCell ref="C21:D21"/>
    <mergeCell ref="E21:F21"/>
    <mergeCell ref="G21:I21"/>
    <mergeCell ref="C54:E54"/>
    <mergeCell ref="C1:L1"/>
    <mergeCell ref="E24:F24"/>
    <mergeCell ref="E25:F25"/>
    <mergeCell ref="E26:F26"/>
    <mergeCell ref="E27:F27"/>
  </mergeCells>
  <hyperlinks>
    <hyperlink ref="N1" location="Presupuesto!A1" display="PRESUPUESTO"/>
    <hyperlink ref="N2" location="'Costos Equipos '!A1" display="Equipos"/>
    <hyperlink ref="W1" location="'Pres-gav.'!A1" display="PRESUPUESTO"/>
    <hyperlink ref="W2" location="'Costo Equipos'!A1" display="Equipos"/>
  </hyperlinks>
  <pageMargins left="0.78740157480314965" right="0.59055118110236227" top="2.1653543307086616" bottom="0.78740157480314965" header="0.59055118110236227" footer="0.31496062992125984"/>
  <pageSetup paperSize="9" orientation="portrait" horizontalDpi="1200" verticalDpi="1200" r:id="rId1"/>
  <headerFooter scaleWithDoc="0">
    <oddHeader>&amp;C&amp;G</oddHeader>
    <oddFooter>&amp;CPropuesta- Pág. &amp;P de &amp;N   &amp; Julio 2010</oddFooter>
  </headerFooter>
  <rowBreaks count="1" manualBreakCount="1">
    <brk id="41" min="1" max="11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B1:N87"/>
  <sheetViews>
    <sheetView showGridLines="0" view="pageBreakPreview" topLeftCell="A13" zoomScaleNormal="100" zoomScaleSheetLayoutView="100" workbookViewId="0">
      <selection activeCell="L36" sqref="L36"/>
    </sheetView>
  </sheetViews>
  <sheetFormatPr baseColWidth="10" defaultRowHeight="15"/>
  <cols>
    <col min="1" max="1" width="1.7109375" customWidth="1"/>
    <col min="2" max="2" width="24.7109375" customWidth="1"/>
    <col min="3" max="3" width="6.7109375" customWidth="1"/>
    <col min="4" max="4" width="7.7109375" customWidth="1"/>
    <col min="5" max="5" width="2" customWidth="1"/>
    <col min="6" max="7" width="7.7109375" customWidth="1"/>
    <col min="8" max="8" width="3.7109375" customWidth="1"/>
    <col min="9" max="9" width="15.28515625" style="88" customWidth="1"/>
    <col min="10" max="10" width="10.28515625" customWidth="1"/>
  </cols>
  <sheetData>
    <row r="1" spans="2:14" ht="24.95" customHeight="1" thickTop="1" thickBot="1">
      <c r="B1" s="491" t="s">
        <v>69</v>
      </c>
      <c r="C1" s="492"/>
      <c r="D1" s="492"/>
      <c r="E1" s="492"/>
      <c r="F1" s="492"/>
      <c r="G1" s="492"/>
      <c r="H1" s="492"/>
      <c r="I1" s="492"/>
      <c r="J1" s="493"/>
    </row>
    <row r="2" spans="2:14" ht="15" customHeight="1" thickTop="1" thickBot="1">
      <c r="B2" s="74" t="s">
        <v>70</v>
      </c>
      <c r="C2" s="75"/>
      <c r="D2" s="75"/>
      <c r="E2" s="75"/>
      <c r="F2" s="75"/>
      <c r="G2" s="75"/>
      <c r="H2" s="75"/>
      <c r="I2" s="75"/>
      <c r="J2" s="76"/>
    </row>
    <row r="3" spans="2:14" ht="15" customHeight="1" thickTop="1">
      <c r="B3" s="77" t="s">
        <v>71</v>
      </c>
      <c r="C3" s="279"/>
      <c r="D3" s="280"/>
      <c r="E3" s="280"/>
      <c r="F3" s="279"/>
      <c r="G3" s="280"/>
      <c r="H3" s="280"/>
      <c r="I3" s="78"/>
      <c r="J3" s="79"/>
    </row>
    <row r="4" spans="2:14" s="27" customFormat="1" ht="15" customHeight="1">
      <c r="B4" s="80" t="s">
        <v>72</v>
      </c>
      <c r="C4" s="111">
        <v>0.34</v>
      </c>
      <c r="D4" s="281" t="s">
        <v>58</v>
      </c>
      <c r="E4" s="281" t="s">
        <v>47</v>
      </c>
      <c r="F4" s="281" t="e">
        <f>#REF!</f>
        <v>#REF!</v>
      </c>
      <c r="G4" s="111" t="s">
        <v>73</v>
      </c>
      <c r="H4" s="111" t="s">
        <v>44</v>
      </c>
      <c r="I4" s="111" t="e">
        <f>C4*F4</f>
        <v>#REF!</v>
      </c>
      <c r="J4" s="282" t="s">
        <v>23</v>
      </c>
      <c r="K4" s="73"/>
      <c r="L4" s="73"/>
      <c r="M4" s="73"/>
      <c r="N4" s="73"/>
    </row>
    <row r="5" spans="2:14" s="27" customFormat="1" ht="15" customHeight="1">
      <c r="B5" s="80" t="s">
        <v>74</v>
      </c>
      <c r="C5" s="111">
        <f>1.5*0.6</f>
        <v>0.89999999999999991</v>
      </c>
      <c r="D5" s="281" t="s">
        <v>58</v>
      </c>
      <c r="E5" s="281" t="s">
        <v>47</v>
      </c>
      <c r="F5" s="281" t="e">
        <f>#REF!</f>
        <v>#REF!</v>
      </c>
      <c r="G5" s="111" t="s">
        <v>73</v>
      </c>
      <c r="H5" s="111" t="s">
        <v>44</v>
      </c>
      <c r="I5" s="111" t="e">
        <f>C5*F5</f>
        <v>#REF!</v>
      </c>
      <c r="J5" s="282" t="s">
        <v>23</v>
      </c>
      <c r="K5" s="73"/>
      <c r="L5" s="73"/>
      <c r="M5" s="73"/>
      <c r="N5" s="73"/>
    </row>
    <row r="6" spans="2:14" s="27" customFormat="1" ht="15" customHeight="1">
      <c r="B6" s="80" t="s">
        <v>75</v>
      </c>
      <c r="C6" s="111">
        <f>1.5*0.4</f>
        <v>0.60000000000000009</v>
      </c>
      <c r="D6" s="281" t="s">
        <v>58</v>
      </c>
      <c r="E6" s="281" t="s">
        <v>47</v>
      </c>
      <c r="F6" s="281" t="e">
        <f>#REF!</f>
        <v>#REF!</v>
      </c>
      <c r="G6" s="111" t="s">
        <v>73</v>
      </c>
      <c r="H6" s="111" t="s">
        <v>44</v>
      </c>
      <c r="I6" s="111" t="e">
        <f>C6*F6</f>
        <v>#REF!</v>
      </c>
      <c r="J6" s="282" t="s">
        <v>23</v>
      </c>
      <c r="K6" s="73"/>
      <c r="L6" s="73"/>
      <c r="M6" s="73"/>
      <c r="N6" s="73"/>
    </row>
    <row r="7" spans="2:14" s="27" customFormat="1" ht="15" customHeight="1">
      <c r="B7" s="80" t="s">
        <v>76</v>
      </c>
      <c r="C7" s="111">
        <v>0.55000000000000004</v>
      </c>
      <c r="D7" s="281" t="s">
        <v>58</v>
      </c>
      <c r="E7" s="281" t="s">
        <v>47</v>
      </c>
      <c r="F7" s="281" t="e">
        <f>#REF!</f>
        <v>#REF!</v>
      </c>
      <c r="G7" s="111" t="s">
        <v>73</v>
      </c>
      <c r="H7" s="111" t="s">
        <v>44</v>
      </c>
      <c r="I7" s="111" t="e">
        <f>C7*F7</f>
        <v>#REF!</v>
      </c>
      <c r="J7" s="282" t="s">
        <v>23</v>
      </c>
      <c r="K7" s="73"/>
      <c r="L7" s="73"/>
      <c r="M7" s="73"/>
      <c r="N7" s="73"/>
    </row>
    <row r="8" spans="2:14" s="27" customFormat="1" ht="15" customHeight="1">
      <c r="B8" s="80" t="s">
        <v>22</v>
      </c>
      <c r="C8" s="111">
        <f>C4*0.45</f>
        <v>0.15300000000000002</v>
      </c>
      <c r="D8" s="281" t="s">
        <v>77</v>
      </c>
      <c r="E8" s="281" t="s">
        <v>47</v>
      </c>
      <c r="F8" s="281" t="e">
        <f>+#REF!</f>
        <v>#REF!</v>
      </c>
      <c r="G8" s="281" t="s">
        <v>23</v>
      </c>
      <c r="H8" s="111" t="s">
        <v>44</v>
      </c>
      <c r="I8" s="112" t="e">
        <f>C8*F8</f>
        <v>#REF!</v>
      </c>
      <c r="J8" s="282" t="s">
        <v>23</v>
      </c>
      <c r="K8" s="73"/>
      <c r="L8" s="73"/>
      <c r="M8" s="73"/>
      <c r="N8" s="73"/>
    </row>
    <row r="9" spans="2:14" ht="15" customHeight="1">
      <c r="B9" s="283"/>
      <c r="C9" s="281"/>
      <c r="D9" s="281"/>
      <c r="E9" s="281"/>
      <c r="F9" s="281"/>
      <c r="G9" s="281"/>
      <c r="H9" s="281"/>
      <c r="I9" s="113" t="e">
        <f>SUM(I4:I8)</f>
        <v>#REF!</v>
      </c>
      <c r="J9" s="114" t="s">
        <v>23</v>
      </c>
    </row>
    <row r="10" spans="2:14" ht="15" customHeight="1" thickBot="1">
      <c r="B10" s="283"/>
      <c r="C10" s="281"/>
      <c r="D10" s="281"/>
      <c r="E10" s="281"/>
      <c r="F10" s="281"/>
      <c r="G10" s="281"/>
      <c r="H10" s="281"/>
      <c r="I10" s="113"/>
      <c r="J10" s="114"/>
    </row>
    <row r="11" spans="2:14" ht="15" customHeight="1" thickTop="1" thickBot="1">
      <c r="B11" s="74" t="s">
        <v>78</v>
      </c>
      <c r="C11" s="284"/>
      <c r="D11" s="284"/>
      <c r="E11" s="284"/>
      <c r="F11" s="284"/>
      <c r="G11" s="284"/>
      <c r="H11" s="284"/>
      <c r="I11" s="284"/>
      <c r="J11" s="285"/>
    </row>
    <row r="12" spans="2:14" ht="15" customHeight="1" thickTop="1">
      <c r="B12" s="77" t="s">
        <v>79</v>
      </c>
      <c r="C12" s="281"/>
      <c r="D12" s="281"/>
      <c r="E12" s="281"/>
      <c r="F12" s="281"/>
      <c r="G12" s="281"/>
      <c r="H12" s="281"/>
      <c r="I12" s="113"/>
      <c r="J12" s="114"/>
    </row>
    <row r="13" spans="2:14" ht="15" customHeight="1">
      <c r="B13" s="80" t="s">
        <v>72</v>
      </c>
      <c r="C13" s="111">
        <v>0.3</v>
      </c>
      <c r="D13" s="281" t="s">
        <v>58</v>
      </c>
      <c r="E13" s="281" t="s">
        <v>47</v>
      </c>
      <c r="F13" s="281" t="e">
        <f>#REF!</f>
        <v>#REF!</v>
      </c>
      <c r="G13" s="111" t="s">
        <v>73</v>
      </c>
      <c r="H13" s="111" t="s">
        <v>44</v>
      </c>
      <c r="I13" s="111" t="e">
        <f>C13*F13</f>
        <v>#REF!</v>
      </c>
      <c r="J13" s="282" t="s">
        <v>23</v>
      </c>
    </row>
    <row r="14" spans="2:14" ht="15" customHeight="1">
      <c r="B14" s="80" t="s">
        <v>74</v>
      </c>
      <c r="C14" s="111">
        <f>1.5*0.6</f>
        <v>0.89999999999999991</v>
      </c>
      <c r="D14" s="281" t="s">
        <v>58</v>
      </c>
      <c r="E14" s="281" t="s">
        <v>47</v>
      </c>
      <c r="F14" s="281" t="e">
        <f>#REF!</f>
        <v>#REF!</v>
      </c>
      <c r="G14" s="111" t="s">
        <v>73</v>
      </c>
      <c r="H14" s="111" t="s">
        <v>44</v>
      </c>
      <c r="I14" s="111" t="e">
        <f>C14*F14</f>
        <v>#REF!</v>
      </c>
      <c r="J14" s="282" t="s">
        <v>23</v>
      </c>
    </row>
    <row r="15" spans="2:14" ht="15" customHeight="1">
      <c r="B15" s="80" t="s">
        <v>75</v>
      </c>
      <c r="C15" s="111">
        <f>1.5*0.4</f>
        <v>0.60000000000000009</v>
      </c>
      <c r="D15" s="281" t="s">
        <v>58</v>
      </c>
      <c r="E15" s="281" t="s">
        <v>47</v>
      </c>
      <c r="F15" s="281" t="e">
        <f>#REF!</f>
        <v>#REF!</v>
      </c>
      <c r="G15" s="111" t="s">
        <v>73</v>
      </c>
      <c r="H15" s="111" t="s">
        <v>44</v>
      </c>
      <c r="I15" s="111" t="e">
        <f>C15*F15</f>
        <v>#REF!</v>
      </c>
      <c r="J15" s="282" t="s">
        <v>23</v>
      </c>
    </row>
    <row r="16" spans="2:14" ht="15" customHeight="1">
      <c r="B16" s="80" t="s">
        <v>76</v>
      </c>
      <c r="C16" s="111">
        <v>0.55000000000000004</v>
      </c>
      <c r="D16" s="281" t="s">
        <v>58</v>
      </c>
      <c r="E16" s="281" t="s">
        <v>47</v>
      </c>
      <c r="F16" s="281" t="e">
        <f>#REF!</f>
        <v>#REF!</v>
      </c>
      <c r="G16" s="111" t="s">
        <v>73</v>
      </c>
      <c r="H16" s="111" t="s">
        <v>44</v>
      </c>
      <c r="I16" s="111" t="e">
        <f>C16*F16</f>
        <v>#REF!</v>
      </c>
      <c r="J16" s="282" t="s">
        <v>23</v>
      </c>
    </row>
    <row r="17" spans="2:10" ht="15" customHeight="1">
      <c r="B17" s="80" t="s">
        <v>22</v>
      </c>
      <c r="C17" s="111">
        <f>C13*0.5</f>
        <v>0.15</v>
      </c>
      <c r="D17" s="281" t="s">
        <v>77</v>
      </c>
      <c r="E17" s="281" t="s">
        <v>47</v>
      </c>
      <c r="F17" s="281" t="e">
        <f>+#REF!</f>
        <v>#REF!</v>
      </c>
      <c r="G17" s="281" t="s">
        <v>23</v>
      </c>
      <c r="H17" s="111" t="s">
        <v>44</v>
      </c>
      <c r="I17" s="111" t="e">
        <f>C17*F17</f>
        <v>#REF!</v>
      </c>
      <c r="J17" s="282" t="s">
        <v>23</v>
      </c>
    </row>
    <row r="18" spans="2:10">
      <c r="B18" s="283"/>
      <c r="C18" s="281"/>
      <c r="D18" s="281"/>
      <c r="E18" s="281"/>
      <c r="F18" s="281"/>
      <c r="G18" s="281"/>
      <c r="H18" s="281"/>
      <c r="I18" s="115" t="e">
        <f>SUM(I13:I17)</f>
        <v>#REF!</v>
      </c>
      <c r="J18" s="114" t="s">
        <v>23</v>
      </c>
    </row>
    <row r="19" spans="2:10" ht="15.75" thickBot="1">
      <c r="B19" s="283"/>
      <c r="C19" s="279"/>
      <c r="D19" s="280"/>
      <c r="E19" s="280"/>
      <c r="F19" s="279"/>
      <c r="G19" s="280"/>
      <c r="H19" s="280"/>
      <c r="I19" s="109"/>
      <c r="J19" s="79"/>
    </row>
    <row r="20" spans="2:10" ht="16.5" thickTop="1" thickBot="1">
      <c r="B20" s="74" t="s">
        <v>80</v>
      </c>
      <c r="C20" s="286"/>
      <c r="D20" s="287"/>
      <c r="E20" s="287"/>
      <c r="F20" s="286"/>
      <c r="G20" s="287"/>
      <c r="H20" s="287"/>
      <c r="I20" s="288"/>
      <c r="J20" s="289"/>
    </row>
    <row r="21" spans="2:10" ht="15.75" thickTop="1">
      <c r="B21" s="81" t="s">
        <v>81</v>
      </c>
      <c r="C21" s="290"/>
      <c r="D21" s="291"/>
      <c r="E21" s="291"/>
      <c r="F21" s="290"/>
      <c r="G21" s="291"/>
      <c r="H21" s="291"/>
      <c r="I21" s="82"/>
      <c r="J21" s="83"/>
    </row>
    <row r="22" spans="2:10">
      <c r="B22" s="292" t="s">
        <v>72</v>
      </c>
      <c r="C22" s="293">
        <v>0.15</v>
      </c>
      <c r="D22" s="293" t="s">
        <v>58</v>
      </c>
      <c r="E22" s="293" t="s">
        <v>47</v>
      </c>
      <c r="F22" s="281" t="e">
        <f>#REF!</f>
        <v>#REF!</v>
      </c>
      <c r="G22" s="293" t="s">
        <v>59</v>
      </c>
      <c r="H22" s="293" t="s">
        <v>44</v>
      </c>
      <c r="I22" s="293" t="e">
        <f>+F22*C22</f>
        <v>#REF!</v>
      </c>
      <c r="J22" s="294" t="s">
        <v>23</v>
      </c>
    </row>
    <row r="23" spans="2:10">
      <c r="B23" s="292" t="s">
        <v>82</v>
      </c>
      <c r="C23" s="293">
        <v>1.3</v>
      </c>
      <c r="D23" s="293" t="s">
        <v>58</v>
      </c>
      <c r="E23" s="293" t="s">
        <v>47</v>
      </c>
      <c r="F23" s="281" t="e">
        <f>#REF!</f>
        <v>#REF!</v>
      </c>
      <c r="G23" s="293" t="s">
        <v>59</v>
      </c>
      <c r="H23" s="293" t="s">
        <v>44</v>
      </c>
      <c r="I23" s="293" t="e">
        <f>+F23*C23</f>
        <v>#REF!</v>
      </c>
      <c r="J23" s="294" t="s">
        <v>23</v>
      </c>
    </row>
    <row r="24" spans="2:10">
      <c r="B24" s="80" t="s">
        <v>76</v>
      </c>
      <c r="C24" s="293">
        <v>0.95</v>
      </c>
      <c r="D24" s="293" t="s">
        <v>58</v>
      </c>
      <c r="E24" s="293" t="s">
        <v>47</v>
      </c>
      <c r="F24" s="281" t="e">
        <f>#REF!</f>
        <v>#REF!</v>
      </c>
      <c r="G24" s="293" t="s">
        <v>59</v>
      </c>
      <c r="H24" s="293" t="s">
        <v>44</v>
      </c>
      <c r="I24" s="293" t="e">
        <f>+F24*C24</f>
        <v>#REF!</v>
      </c>
      <c r="J24" s="294" t="s">
        <v>23</v>
      </c>
    </row>
    <row r="25" spans="2:10">
      <c r="B25" s="292" t="s">
        <v>22</v>
      </c>
      <c r="C25" s="293">
        <v>0.1</v>
      </c>
      <c r="D25" s="293" t="s">
        <v>77</v>
      </c>
      <c r="E25" s="293" t="s">
        <v>47</v>
      </c>
      <c r="F25" s="281" t="e">
        <f>+#REF!</f>
        <v>#REF!</v>
      </c>
      <c r="G25" s="293" t="s">
        <v>23</v>
      </c>
      <c r="H25" s="293" t="s">
        <v>44</v>
      </c>
      <c r="I25" s="295" t="e">
        <f>+F25*C25</f>
        <v>#REF!</v>
      </c>
      <c r="J25" s="294" t="s">
        <v>23</v>
      </c>
    </row>
    <row r="26" spans="2:10">
      <c r="B26" s="292"/>
      <c r="C26" s="293"/>
      <c r="D26" s="293"/>
      <c r="E26" s="293"/>
      <c r="F26" s="293"/>
      <c r="G26" s="293"/>
      <c r="H26" s="293"/>
      <c r="I26" s="116" t="e">
        <f>SUM(I22:I25)</f>
        <v>#REF!</v>
      </c>
      <c r="J26" s="117" t="str">
        <f>+J25</f>
        <v>$/m³</v>
      </c>
    </row>
    <row r="27" spans="2:10">
      <c r="B27" s="296"/>
      <c r="C27" s="295"/>
      <c r="D27" s="295"/>
      <c r="E27" s="295"/>
      <c r="F27" s="295"/>
      <c r="G27" s="295"/>
      <c r="H27" s="295"/>
      <c r="I27" s="295"/>
      <c r="J27" s="297"/>
    </row>
    <row r="28" spans="2:10">
      <c r="B28" s="84" t="s">
        <v>83</v>
      </c>
      <c r="C28" s="298"/>
      <c r="D28" s="298"/>
      <c r="E28" s="298"/>
      <c r="F28" s="298"/>
      <c r="G28" s="298"/>
      <c r="H28" s="298"/>
      <c r="I28" s="298"/>
      <c r="J28" s="299"/>
    </row>
    <row r="29" spans="2:10">
      <c r="B29" s="300"/>
      <c r="C29" s="293"/>
      <c r="D29" s="293"/>
      <c r="E29" s="293"/>
      <c r="F29" s="293"/>
      <c r="G29" s="293"/>
      <c r="H29" s="293"/>
      <c r="I29" s="293"/>
      <c r="J29" s="294"/>
    </row>
    <row r="30" spans="2:10">
      <c r="B30" s="301" t="s">
        <v>72</v>
      </c>
      <c r="C30" s="302">
        <v>0.12</v>
      </c>
      <c r="D30" s="293" t="s">
        <v>58</v>
      </c>
      <c r="E30" s="293" t="s">
        <v>47</v>
      </c>
      <c r="F30" s="281" t="e">
        <f>#REF!</f>
        <v>#REF!</v>
      </c>
      <c r="G30" s="302" t="s">
        <v>73</v>
      </c>
      <c r="H30" s="302" t="s">
        <v>44</v>
      </c>
      <c r="I30" s="302" t="e">
        <f>C30*F30</f>
        <v>#REF!</v>
      </c>
      <c r="J30" s="303" t="str">
        <f>+J24</f>
        <v>$/m³</v>
      </c>
    </row>
    <row r="31" spans="2:10">
      <c r="B31" s="301" t="s">
        <v>74</v>
      </c>
      <c r="C31" s="302">
        <f>1.5*0.6</f>
        <v>0.89999999999999991</v>
      </c>
      <c r="D31" s="293" t="s">
        <v>58</v>
      </c>
      <c r="E31" s="293" t="s">
        <v>47</v>
      </c>
      <c r="F31" s="281" t="e">
        <f>#REF!</f>
        <v>#REF!</v>
      </c>
      <c r="G31" s="302" t="s">
        <v>73</v>
      </c>
      <c r="H31" s="302" t="s">
        <v>44</v>
      </c>
      <c r="I31" s="302" t="e">
        <f>C31*F31</f>
        <v>#REF!</v>
      </c>
      <c r="J31" s="303" t="str">
        <f>+J25</f>
        <v>$/m³</v>
      </c>
    </row>
    <row r="32" spans="2:10">
      <c r="B32" s="301" t="s">
        <v>75</v>
      </c>
      <c r="C32" s="302">
        <f>1.5*0.4</f>
        <v>0.60000000000000009</v>
      </c>
      <c r="D32" s="293" t="s">
        <v>58</v>
      </c>
      <c r="E32" s="293" t="s">
        <v>47</v>
      </c>
      <c r="F32" s="281" t="e">
        <f>#REF!</f>
        <v>#REF!</v>
      </c>
      <c r="G32" s="302" t="s">
        <v>73</v>
      </c>
      <c r="H32" s="302" t="s">
        <v>44</v>
      </c>
      <c r="I32" s="302" t="e">
        <f>C32*F32</f>
        <v>#REF!</v>
      </c>
      <c r="J32" s="303" t="str">
        <f>+J25</f>
        <v>$/m³</v>
      </c>
    </row>
    <row r="33" spans="2:10">
      <c r="B33" s="301" t="s">
        <v>76</v>
      </c>
      <c r="C33" s="302">
        <v>0.55000000000000004</v>
      </c>
      <c r="D33" s="293" t="s">
        <v>58</v>
      </c>
      <c r="E33" s="293" t="s">
        <v>47</v>
      </c>
      <c r="F33" s="281" t="e">
        <f>#REF!</f>
        <v>#REF!</v>
      </c>
      <c r="G33" s="302" t="s">
        <v>73</v>
      </c>
      <c r="H33" s="302" t="s">
        <v>44</v>
      </c>
      <c r="I33" s="302" t="e">
        <f>C33*F33</f>
        <v>#REF!</v>
      </c>
      <c r="J33" s="303" t="str">
        <f>+J26</f>
        <v>$/m³</v>
      </c>
    </row>
    <row r="34" spans="2:10">
      <c r="B34" s="301" t="s">
        <v>22</v>
      </c>
      <c r="C34" s="302">
        <f>C30*0.65</f>
        <v>7.8E-2</v>
      </c>
      <c r="D34" s="293" t="s">
        <v>77</v>
      </c>
      <c r="E34" s="293" t="s">
        <v>47</v>
      </c>
      <c r="F34" s="281" t="e">
        <f>+#REF!</f>
        <v>#REF!</v>
      </c>
      <c r="G34" s="293" t="s">
        <v>23</v>
      </c>
      <c r="H34" s="302" t="s">
        <v>44</v>
      </c>
      <c r="I34" s="304" t="e">
        <f>C34*F34</f>
        <v>#REF!</v>
      </c>
      <c r="J34" s="303" t="str">
        <f>+J25</f>
        <v>$/m³</v>
      </c>
    </row>
    <row r="35" spans="2:10">
      <c r="B35" s="292"/>
      <c r="C35" s="293"/>
      <c r="D35" s="293"/>
      <c r="E35" s="293"/>
      <c r="F35" s="293"/>
      <c r="G35" s="293"/>
      <c r="H35" s="293"/>
      <c r="I35" s="116" t="e">
        <f>SUM(I30:I34)</f>
        <v>#REF!</v>
      </c>
      <c r="J35" s="118" t="str">
        <f>+J26</f>
        <v>$/m³</v>
      </c>
    </row>
    <row r="36" spans="2:10" ht="15.75" thickBot="1">
      <c r="B36" s="305"/>
      <c r="C36" s="306"/>
      <c r="D36" s="307"/>
      <c r="E36" s="307"/>
      <c r="F36" s="306"/>
      <c r="G36" s="307"/>
      <c r="H36" s="307"/>
      <c r="I36" s="308"/>
      <c r="J36" s="309"/>
    </row>
    <row r="37" spans="2:10" ht="15.75" thickTop="1">
      <c r="C37" s="85"/>
      <c r="D37" s="1"/>
      <c r="E37" s="1"/>
      <c r="F37" s="85"/>
      <c r="G37" s="1"/>
      <c r="H37" s="1"/>
      <c r="I37" s="86"/>
      <c r="J37" s="1"/>
    </row>
    <row r="38" spans="2:10">
      <c r="C38" s="85"/>
      <c r="D38" s="1"/>
      <c r="E38" s="1"/>
      <c r="F38" s="85"/>
      <c r="G38" s="1"/>
      <c r="H38" s="1"/>
      <c r="I38" s="86"/>
      <c r="J38" s="1"/>
    </row>
    <row r="39" spans="2:10">
      <c r="C39" s="85"/>
      <c r="D39" s="1"/>
      <c r="E39" s="1"/>
      <c r="F39" s="85"/>
      <c r="G39" s="1"/>
      <c r="H39" s="1"/>
      <c r="I39" s="86"/>
      <c r="J39" s="1"/>
    </row>
    <row r="40" spans="2:10">
      <c r="C40" s="85"/>
      <c r="D40" s="1"/>
      <c r="E40" s="1"/>
      <c r="F40" s="85"/>
      <c r="G40" s="1"/>
      <c r="H40" s="1"/>
      <c r="I40" s="86"/>
      <c r="J40" s="1"/>
    </row>
    <row r="41" spans="2:10">
      <c r="C41" s="85"/>
      <c r="D41" s="1"/>
      <c r="E41" s="1"/>
      <c r="F41" s="85"/>
      <c r="G41" s="1"/>
      <c r="H41" s="1"/>
      <c r="I41" s="86"/>
      <c r="J41" s="1"/>
    </row>
    <row r="42" spans="2:10">
      <c r="C42" s="87"/>
    </row>
    <row r="43" spans="2:10">
      <c r="C43" s="87"/>
    </row>
    <row r="44" spans="2:10">
      <c r="C44" s="87"/>
    </row>
    <row r="45" spans="2:10">
      <c r="C45" s="87"/>
    </row>
    <row r="46" spans="2:10">
      <c r="C46" s="87"/>
    </row>
    <row r="47" spans="2:10">
      <c r="C47" s="87"/>
    </row>
    <row r="48" spans="2:10">
      <c r="C48" s="87"/>
    </row>
    <row r="49" spans="3:3">
      <c r="C49" s="87"/>
    </row>
    <row r="50" spans="3:3">
      <c r="C50" s="87"/>
    </row>
    <row r="51" spans="3:3">
      <c r="C51" s="87"/>
    </row>
    <row r="52" spans="3:3">
      <c r="C52" s="87"/>
    </row>
    <row r="53" spans="3:3">
      <c r="C53" s="87"/>
    </row>
    <row r="54" spans="3:3">
      <c r="C54" s="87"/>
    </row>
    <row r="55" spans="3:3">
      <c r="C55" s="87"/>
    </row>
    <row r="56" spans="3:3">
      <c r="C56" s="87"/>
    </row>
    <row r="57" spans="3:3">
      <c r="C57" s="87"/>
    </row>
    <row r="58" spans="3:3">
      <c r="C58" s="87"/>
    </row>
    <row r="59" spans="3:3">
      <c r="C59" s="87"/>
    </row>
    <row r="60" spans="3:3">
      <c r="C60" s="87"/>
    </row>
    <row r="61" spans="3:3">
      <c r="C61" s="87"/>
    </row>
    <row r="62" spans="3:3">
      <c r="C62" s="87"/>
    </row>
    <row r="63" spans="3:3">
      <c r="C63" s="87"/>
    </row>
    <row r="64" spans="3:3">
      <c r="C64" s="87"/>
    </row>
    <row r="65" spans="3:3">
      <c r="C65" s="87"/>
    </row>
    <row r="66" spans="3:3">
      <c r="C66" s="87"/>
    </row>
    <row r="67" spans="3:3">
      <c r="C67" s="87"/>
    </row>
    <row r="68" spans="3:3">
      <c r="C68" s="87"/>
    </row>
    <row r="69" spans="3:3">
      <c r="C69" s="87"/>
    </row>
    <row r="70" spans="3:3">
      <c r="C70" s="87"/>
    </row>
    <row r="71" spans="3:3">
      <c r="C71" s="87"/>
    </row>
    <row r="72" spans="3:3">
      <c r="C72" s="87"/>
    </row>
    <row r="73" spans="3:3">
      <c r="C73" s="87"/>
    </row>
    <row r="74" spans="3:3">
      <c r="C74" s="87"/>
    </row>
    <row r="75" spans="3:3">
      <c r="C75" s="87"/>
    </row>
    <row r="76" spans="3:3">
      <c r="C76" s="87"/>
    </row>
    <row r="77" spans="3:3">
      <c r="C77" s="87"/>
    </row>
    <row r="78" spans="3:3">
      <c r="C78" s="87"/>
    </row>
    <row r="79" spans="3:3">
      <c r="C79" s="87"/>
    </row>
    <row r="80" spans="3:3">
      <c r="C80" s="87"/>
    </row>
    <row r="81" spans="3:3">
      <c r="C81" s="87"/>
    </row>
    <row r="82" spans="3:3">
      <c r="C82" s="87"/>
    </row>
    <row r="83" spans="3:3">
      <c r="C83" s="87"/>
    </row>
    <row r="84" spans="3:3">
      <c r="C84" s="87"/>
    </row>
    <row r="85" spans="3:3">
      <c r="C85" s="87"/>
    </row>
    <row r="86" spans="3:3">
      <c r="C86" s="87"/>
    </row>
    <row r="87" spans="3:3">
      <c r="C87" s="87"/>
    </row>
  </sheetData>
  <mergeCells count="1">
    <mergeCell ref="B1:J1"/>
  </mergeCells>
  <pageMargins left="0.78740157480314965" right="0.59055118110236227" top="2.1653543307086616" bottom="0.78740157480314965" header="0.59055118110236227" footer="0.31496062992125984"/>
  <pageSetup paperSize="9" orientation="portrait" horizontalDpi="1200" verticalDpi="1200" r:id="rId1"/>
  <headerFooter scaleWithDoc="0">
    <oddHeader>&amp;C&amp;G</oddHeader>
    <oddFooter>&amp;CPropuesta- Pág. &amp;P de &amp;N   &amp; Julio 2010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V33"/>
  <sheetViews>
    <sheetView showGridLines="0" view="pageBreakPreview" zoomScaleNormal="100" zoomScaleSheetLayoutView="100" workbookViewId="0">
      <selection activeCell="U15" sqref="U15"/>
    </sheetView>
  </sheetViews>
  <sheetFormatPr baseColWidth="10" defaultRowHeight="13.5"/>
  <cols>
    <col min="1" max="1" width="4.7109375" style="62" customWidth="1"/>
    <col min="2" max="2" width="3.5703125" style="63" customWidth="1"/>
    <col min="3" max="3" width="24.140625" style="63" customWidth="1"/>
    <col min="4" max="4" width="7" style="62" customWidth="1"/>
    <col min="5" max="5" width="7.85546875" style="63" customWidth="1"/>
    <col min="6" max="6" width="8.42578125" style="63" customWidth="1"/>
    <col min="7" max="7" width="8.7109375" style="63" customWidth="1"/>
    <col min="8" max="8" width="8.28515625" style="63" customWidth="1"/>
    <col min="9" max="9" width="3.28515625" style="63" customWidth="1"/>
    <col min="10" max="10" width="8.85546875" style="65" customWidth="1"/>
    <col min="11" max="11" width="6.28515625" style="66" customWidth="1"/>
    <col min="12" max="12" width="11" style="62" hidden="1" customWidth="1"/>
    <col min="13" max="13" width="18.85546875" style="63" hidden="1" customWidth="1"/>
    <col min="14" max="18" width="11" style="63" hidden="1" customWidth="1"/>
    <col min="19" max="19" width="12.28515625" style="62" hidden="1" customWidth="1"/>
    <col min="20" max="20" width="0" style="63" hidden="1" customWidth="1"/>
    <col min="21" max="16384" width="11.42578125" style="63"/>
  </cols>
  <sheetData>
    <row r="1" spans="1:22" s="21" customFormat="1" ht="19.5" thickTop="1" thickBot="1">
      <c r="A1" s="20"/>
      <c r="B1" s="475" t="s">
        <v>136</v>
      </c>
      <c r="C1" s="476"/>
      <c r="D1" s="476"/>
      <c r="E1" s="476"/>
      <c r="F1" s="476"/>
      <c r="G1" s="476"/>
      <c r="H1" s="476"/>
      <c r="I1" s="476"/>
      <c r="J1" s="476"/>
      <c r="K1" s="477"/>
      <c r="L1" s="20"/>
      <c r="S1" s="20"/>
      <c r="V1" s="155" t="s">
        <v>13</v>
      </c>
    </row>
    <row r="2" spans="1:22" s="27" customFormat="1" ht="15.75" thickTop="1">
      <c r="A2" s="23"/>
      <c r="B2" s="120" t="s">
        <v>24</v>
      </c>
      <c r="C2" s="226"/>
      <c r="D2" s="227" t="s">
        <v>55</v>
      </c>
      <c r="E2" s="227"/>
      <c r="F2" s="226" t="s">
        <v>26</v>
      </c>
      <c r="G2" s="227"/>
      <c r="H2" s="226" t="s">
        <v>27</v>
      </c>
      <c r="I2" s="227"/>
      <c r="J2" s="226"/>
      <c r="K2" s="228"/>
      <c r="L2" s="25"/>
      <c r="M2" s="26"/>
      <c r="N2" s="26"/>
      <c r="O2" s="26"/>
      <c r="P2" s="23" t="s">
        <v>28</v>
      </c>
      <c r="Q2" s="23" t="s">
        <v>29</v>
      </c>
      <c r="R2" s="23" t="s">
        <v>30</v>
      </c>
      <c r="S2" s="23" t="s">
        <v>31</v>
      </c>
      <c r="V2" s="22" t="s">
        <v>32</v>
      </c>
    </row>
    <row r="3" spans="1:22">
      <c r="B3" s="341"/>
      <c r="C3" s="342"/>
      <c r="D3" s="91"/>
      <c r="E3" s="342"/>
      <c r="F3" s="342"/>
      <c r="G3" s="342"/>
      <c r="H3" s="342"/>
      <c r="I3" s="342"/>
      <c r="J3" s="343"/>
      <c r="K3" s="344"/>
    </row>
    <row r="4" spans="1:22" s="27" customFormat="1" ht="24.95" customHeight="1">
      <c r="A4" s="23"/>
      <c r="B4" s="494" t="str">
        <f>+'AUX Ejecución Hormigón'!C1</f>
        <v>Elaboración, transporte y colocación de hormigón</v>
      </c>
      <c r="C4" s="495"/>
      <c r="D4" s="347">
        <v>1.05</v>
      </c>
      <c r="E4" s="347" t="s">
        <v>77</v>
      </c>
      <c r="F4" s="348" t="e">
        <f>+'AUX Ejecución Hormigón'!H53</f>
        <v>#REF!</v>
      </c>
      <c r="G4" s="347" t="s">
        <v>23</v>
      </c>
      <c r="H4" s="348" t="e">
        <f>+F4*D4</f>
        <v>#REF!</v>
      </c>
      <c r="I4" s="349"/>
      <c r="J4" s="350" t="s">
        <v>23</v>
      </c>
      <c r="K4" s="252"/>
      <c r="L4" s="25"/>
      <c r="M4" s="26"/>
      <c r="N4" s="26"/>
      <c r="O4" s="26"/>
      <c r="P4" s="23"/>
      <c r="Q4" s="23"/>
      <c r="R4" s="23"/>
      <c r="S4" s="23"/>
      <c r="V4" s="127"/>
    </row>
    <row r="5" spans="1:22" s="27" customFormat="1" ht="15">
      <c r="A5" s="23"/>
      <c r="B5" s="237"/>
      <c r="C5" s="140"/>
      <c r="D5" s="231"/>
      <c r="E5" s="231"/>
      <c r="F5" s="232"/>
      <c r="G5" s="231"/>
      <c r="H5" s="351" t="e">
        <f>+H4</f>
        <v>#REF!</v>
      </c>
      <c r="I5" s="231"/>
      <c r="J5" s="232" t="str">
        <f>+J4</f>
        <v>$/m³</v>
      </c>
      <c r="K5" s="245"/>
      <c r="L5" s="25"/>
      <c r="N5" s="26"/>
      <c r="O5" s="26"/>
      <c r="P5" s="32"/>
      <c r="S5" s="23"/>
      <c r="T5" s="40" t="e">
        <f>SUM(#REF!)</f>
        <v>#REF!</v>
      </c>
    </row>
    <row r="6" spans="1:22" s="27" customFormat="1" ht="15">
      <c r="A6" s="23"/>
      <c r="B6" s="141" t="s">
        <v>36</v>
      </c>
      <c r="C6" s="246"/>
      <c r="D6" s="247"/>
      <c r="E6" s="247"/>
      <c r="F6" s="241"/>
      <c r="G6" s="241"/>
      <c r="H6" s="241"/>
      <c r="I6" s="241"/>
      <c r="J6" s="232"/>
      <c r="K6" s="249"/>
      <c r="L6" s="25"/>
      <c r="O6" s="26"/>
      <c r="P6" s="32"/>
      <c r="S6" s="23"/>
    </row>
    <row r="7" spans="1:22" s="27" customFormat="1" ht="15">
      <c r="A7" s="23"/>
      <c r="B7" s="141"/>
      <c r="C7" s="246" t="s">
        <v>106</v>
      </c>
      <c r="D7" s="247"/>
      <c r="E7" s="247"/>
      <c r="F7" s="248" t="s">
        <v>26</v>
      </c>
      <c r="G7" s="247"/>
      <c r="H7" s="248" t="s">
        <v>27</v>
      </c>
      <c r="I7" s="247"/>
      <c r="J7" s="232"/>
      <c r="K7" s="249"/>
      <c r="L7" s="25"/>
      <c r="O7" s="26"/>
      <c r="P7" s="32"/>
      <c r="S7" s="23"/>
    </row>
    <row r="8" spans="1:22" s="27" customFormat="1" ht="15">
      <c r="A8" s="23">
        <v>2</v>
      </c>
      <c r="B8" s="250">
        <v>2</v>
      </c>
      <c r="C8" s="90" t="str">
        <f>IF(A8=1,"Oficial Especializado",IF(A8=2,"Oficial",IF(A8=3,"Medio oficial",IF(A8=4,"Ayudante",IF(A8=5,"Maquinista",0)))))</f>
        <v>Oficial</v>
      </c>
      <c r="D8" s="251"/>
      <c r="E8" s="231"/>
      <c r="F8" s="232" t="e">
        <f>+#REF!</f>
        <v>#REF!</v>
      </c>
      <c r="G8" s="233" t="s">
        <v>37</v>
      </c>
      <c r="H8" s="232" t="e">
        <f>F8*B8</f>
        <v>#REF!</v>
      </c>
      <c r="I8" s="233" t="s">
        <v>34</v>
      </c>
      <c r="J8" s="232"/>
      <c r="K8" s="252"/>
      <c r="L8" s="25"/>
      <c r="O8" s="26"/>
      <c r="S8" s="23"/>
    </row>
    <row r="9" spans="1:22" s="27" customFormat="1" ht="15">
      <c r="A9" s="23">
        <v>4</v>
      </c>
      <c r="B9" s="250">
        <v>4</v>
      </c>
      <c r="C9" s="90" t="str">
        <f t="shared" ref="C9" si="0">IF(A9=1,"Oficial Especializado",IF(A9=2,"Oficial",IF(A9=3,"Medio oficial",IF(A9=4,"Ayudante",IF(A9=5,"Maquinista",0)))))</f>
        <v>Ayudante</v>
      </c>
      <c r="D9" s="251"/>
      <c r="E9" s="231"/>
      <c r="F9" s="232" t="e">
        <f>+#REF!</f>
        <v>#REF!</v>
      </c>
      <c r="G9" s="233" t="s">
        <v>37</v>
      </c>
      <c r="H9" s="232" t="e">
        <f>F9*B9</f>
        <v>#REF!</v>
      </c>
      <c r="I9" s="233" t="s">
        <v>34</v>
      </c>
      <c r="J9" s="232"/>
      <c r="K9" s="252"/>
      <c r="L9" s="25"/>
      <c r="O9" s="26"/>
      <c r="P9" s="478" t="s">
        <v>38</v>
      </c>
      <c r="Q9" s="478"/>
      <c r="R9" s="478"/>
      <c r="S9" s="43" t="e">
        <f>+SUM(#REF!)*D26/D13</f>
        <v>#REF!</v>
      </c>
    </row>
    <row r="10" spans="1:22" s="27" customFormat="1" ht="15">
      <c r="A10" s="23"/>
      <c r="B10" s="237"/>
      <c r="C10" s="255"/>
      <c r="D10" s="231"/>
      <c r="E10" s="231"/>
      <c r="F10" s="232"/>
      <c r="G10" s="231"/>
      <c r="H10" s="352" t="e">
        <f>SUM(H8:H9)</f>
        <v>#REF!</v>
      </c>
      <c r="I10" s="353" t="s">
        <v>34</v>
      </c>
      <c r="J10" s="232"/>
      <c r="K10" s="245"/>
      <c r="L10" s="25"/>
      <c r="M10" s="47"/>
      <c r="N10" s="44"/>
      <c r="O10" s="26"/>
      <c r="P10" s="479" t="s">
        <v>6</v>
      </c>
      <c r="Q10" s="479"/>
      <c r="R10" s="479"/>
      <c r="S10" s="48" t="e">
        <f>+#REF!*D26/D13</f>
        <v>#REF!</v>
      </c>
    </row>
    <row r="11" spans="1:22" s="27" customFormat="1" ht="15">
      <c r="A11" s="23"/>
      <c r="B11" s="237"/>
      <c r="C11" s="255"/>
      <c r="D11" s="231"/>
      <c r="E11" s="231"/>
      <c r="F11" s="232"/>
      <c r="G11" s="231"/>
      <c r="H11" s="232"/>
      <c r="I11" s="231"/>
      <c r="J11" s="232"/>
      <c r="K11" s="245"/>
      <c r="L11" s="25"/>
      <c r="M11" s="47"/>
      <c r="N11" s="44"/>
      <c r="O11" s="26"/>
      <c r="P11" s="110"/>
      <c r="Q11" s="110"/>
      <c r="R11" s="110"/>
      <c r="S11" s="48"/>
    </row>
    <row r="12" spans="1:22" s="27" customFormat="1" ht="15">
      <c r="A12" s="23"/>
      <c r="B12" s="142" t="s">
        <v>39</v>
      </c>
      <c r="C12" s="246"/>
      <c r="D12" s="93" t="s">
        <v>109</v>
      </c>
      <c r="E12" s="247"/>
      <c r="F12" s="258"/>
      <c r="G12" s="247"/>
      <c r="H12" s="258"/>
      <c r="I12" s="247"/>
      <c r="J12" s="232" t="e">
        <f>H10</f>
        <v>#REF!</v>
      </c>
      <c r="K12" s="244" t="s">
        <v>34</v>
      </c>
      <c r="L12" s="25"/>
      <c r="M12" s="26"/>
      <c r="N12" s="26"/>
      <c r="O12" s="26"/>
      <c r="P12" s="479" t="s">
        <v>7</v>
      </c>
      <c r="Q12" s="479"/>
      <c r="R12" s="479"/>
      <c r="S12" s="48" t="e">
        <f>+H10*D26/D13</f>
        <v>#REF!</v>
      </c>
    </row>
    <row r="13" spans="1:22" s="27" customFormat="1" ht="15">
      <c r="A13" s="23"/>
      <c r="B13" s="142" t="s">
        <v>41</v>
      </c>
      <c r="C13" s="259"/>
      <c r="D13" s="231">
        <v>2</v>
      </c>
      <c r="E13" s="260" t="s">
        <v>51</v>
      </c>
      <c r="F13" s="258"/>
      <c r="G13" s="247"/>
      <c r="H13" s="258"/>
      <c r="I13" s="247"/>
      <c r="J13" s="232"/>
      <c r="K13" s="249"/>
      <c r="L13" s="25"/>
      <c r="M13" s="26"/>
      <c r="N13" s="26"/>
      <c r="O13" s="50"/>
      <c r="P13" s="479" t="s">
        <v>42</v>
      </c>
      <c r="Q13" s="479"/>
      <c r="R13" s="479"/>
      <c r="S13" s="48"/>
    </row>
    <row r="14" spans="1:22" s="27" customFormat="1" ht="15">
      <c r="A14" s="23"/>
      <c r="B14" s="142" t="s">
        <v>68</v>
      </c>
      <c r="C14" s="246"/>
      <c r="D14" s="251"/>
      <c r="E14" s="261" t="e">
        <f>J12</f>
        <v>#REF!</v>
      </c>
      <c r="F14" s="231" t="s">
        <v>43</v>
      </c>
      <c r="G14" s="231">
        <f>D13</f>
        <v>2</v>
      </c>
      <c r="H14" s="260" t="str">
        <f>E13</f>
        <v>m³/d</v>
      </c>
      <c r="I14" s="231" t="s">
        <v>44</v>
      </c>
      <c r="J14" s="232" t="e">
        <f>E14/G14</f>
        <v>#REF!</v>
      </c>
      <c r="K14" s="245" t="s">
        <v>23</v>
      </c>
      <c r="L14" s="25"/>
      <c r="M14" s="26"/>
      <c r="N14" s="26"/>
      <c r="O14" s="26"/>
      <c r="S14" s="48" t="e">
        <f>+S12+S10+S9</f>
        <v>#REF!</v>
      </c>
    </row>
    <row r="15" spans="1:22" s="27" customFormat="1" ht="15">
      <c r="A15" s="23"/>
      <c r="B15" s="142"/>
      <c r="C15" s="246"/>
      <c r="D15" s="251"/>
      <c r="E15" s="261"/>
      <c r="F15" s="231"/>
      <c r="G15" s="231"/>
      <c r="H15" s="260"/>
      <c r="I15" s="231"/>
      <c r="J15" s="232"/>
      <c r="K15" s="245"/>
      <c r="L15" s="25"/>
      <c r="M15" s="26"/>
      <c r="N15" s="26"/>
      <c r="O15" s="26"/>
      <c r="S15" s="72"/>
    </row>
    <row r="16" spans="1:22" s="27" customFormat="1" ht="15">
      <c r="A16" s="23"/>
      <c r="B16" s="141" t="s">
        <v>53</v>
      </c>
      <c r="C16" s="246"/>
      <c r="D16" s="251"/>
      <c r="E16" s="261"/>
      <c r="F16" s="231"/>
      <c r="G16" s="231"/>
      <c r="H16" s="260"/>
      <c r="I16" s="231"/>
      <c r="J16" s="232"/>
      <c r="K16" s="245"/>
      <c r="L16" s="25"/>
      <c r="M16" s="26"/>
      <c r="N16" s="26"/>
      <c r="O16" s="26"/>
      <c r="S16" s="72"/>
    </row>
    <row r="17" spans="1:19" s="27" customFormat="1" ht="15">
      <c r="A17" s="23"/>
      <c r="B17" s="142"/>
      <c r="C17" s="246"/>
      <c r="D17" s="251"/>
      <c r="E17" s="261"/>
      <c r="F17" s="231"/>
      <c r="G17" s="231"/>
      <c r="H17" s="260"/>
      <c r="I17" s="231"/>
      <c r="J17" s="232"/>
      <c r="K17" s="245"/>
      <c r="L17" s="25"/>
      <c r="M17" s="26"/>
      <c r="N17" s="26"/>
      <c r="O17" s="26"/>
      <c r="S17" s="72"/>
    </row>
    <row r="18" spans="1:19" s="27" customFormat="1" ht="15">
      <c r="A18" s="23"/>
      <c r="B18" s="92" t="s">
        <v>54</v>
      </c>
      <c r="C18" s="90"/>
      <c r="D18" s="251" t="s">
        <v>55</v>
      </c>
      <c r="E18" s="261"/>
      <c r="F18" s="231"/>
      <c r="G18" s="231" t="s">
        <v>26</v>
      </c>
      <c r="H18" s="260"/>
      <c r="I18" s="231"/>
      <c r="J18" s="232" t="s">
        <v>56</v>
      </c>
      <c r="K18" s="245"/>
      <c r="L18" s="25"/>
      <c r="M18" s="26"/>
      <c r="N18" s="26"/>
      <c r="O18" s="26"/>
      <c r="S18" s="72"/>
    </row>
    <row r="19" spans="1:19" s="27" customFormat="1" ht="15">
      <c r="A19" s="23"/>
      <c r="B19" s="345" t="str">
        <f>+'AUX Dosaje Hormigón'!B2</f>
        <v>Hormigón H-21</v>
      </c>
      <c r="C19" s="267"/>
      <c r="D19" s="271">
        <v>1.05</v>
      </c>
      <c r="E19" s="265" t="s">
        <v>77</v>
      </c>
      <c r="F19" s="265"/>
      <c r="G19" s="271" t="e">
        <f>+'AUX Dosaje Hormigón'!I9</f>
        <v>#REF!</v>
      </c>
      <c r="H19" s="273" t="s">
        <v>23</v>
      </c>
      <c r="I19" s="265"/>
      <c r="J19" s="265" t="e">
        <f>+G19*D19</f>
        <v>#REF!</v>
      </c>
      <c r="K19" s="274" t="s">
        <v>23</v>
      </c>
      <c r="L19" s="25"/>
      <c r="M19" s="26"/>
      <c r="N19" s="26"/>
      <c r="O19" s="26"/>
      <c r="S19" s="72"/>
    </row>
    <row r="20" spans="1:19" s="27" customFormat="1" ht="15">
      <c r="A20" s="23"/>
      <c r="B20" s="266" t="e">
        <f>+#REF!</f>
        <v>#REF!</v>
      </c>
      <c r="C20" s="267"/>
      <c r="D20" s="271">
        <v>0.2</v>
      </c>
      <c r="E20" s="265" t="s">
        <v>77</v>
      </c>
      <c r="F20" s="265"/>
      <c r="G20" s="271" t="e">
        <f>+#REF!</f>
        <v>#REF!</v>
      </c>
      <c r="H20" s="273" t="s">
        <v>23</v>
      </c>
      <c r="I20" s="265"/>
      <c r="J20" s="265" t="e">
        <f t="shared" ref="J20:J21" si="1">+G20*D20</f>
        <v>#REF!</v>
      </c>
      <c r="K20" s="274" t="s">
        <v>23</v>
      </c>
      <c r="L20" s="25"/>
      <c r="M20" s="26"/>
      <c r="N20" s="26"/>
      <c r="O20" s="26"/>
      <c r="S20" s="72"/>
    </row>
    <row r="21" spans="1:19" s="27" customFormat="1" ht="15">
      <c r="A21" s="23"/>
      <c r="B21" s="346" t="e">
        <f>+#REF!</f>
        <v>#REF!</v>
      </c>
      <c r="C21" s="267"/>
      <c r="D21" s="271">
        <v>2</v>
      </c>
      <c r="E21" s="265" t="s">
        <v>108</v>
      </c>
      <c r="F21" s="265"/>
      <c r="G21" s="271" t="e">
        <f>+#REF!</f>
        <v>#REF!</v>
      </c>
      <c r="H21" s="273" t="s">
        <v>20</v>
      </c>
      <c r="I21" s="265"/>
      <c r="J21" s="265" t="e">
        <f t="shared" si="1"/>
        <v>#REF!</v>
      </c>
      <c r="K21" s="274" t="s">
        <v>23</v>
      </c>
      <c r="L21" s="25"/>
      <c r="M21" s="26"/>
      <c r="N21" s="26"/>
      <c r="O21" s="26"/>
      <c r="S21" s="72"/>
    </row>
    <row r="22" spans="1:19" s="27" customFormat="1" ht="15">
      <c r="A22" s="23"/>
      <c r="B22" s="128"/>
      <c r="C22" s="275"/>
      <c r="D22" s="271"/>
      <c r="E22" s="272"/>
      <c r="F22" s="265"/>
      <c r="G22" s="265"/>
      <c r="H22" s="273"/>
      <c r="I22" s="265"/>
      <c r="J22" s="354" t="e">
        <f>SUM(J19:J21)</f>
        <v>#REF!</v>
      </c>
      <c r="K22" s="355" t="s">
        <v>23</v>
      </c>
      <c r="L22" s="25"/>
      <c r="M22" s="26"/>
      <c r="N22" s="26"/>
      <c r="O22" s="26"/>
      <c r="S22" s="72"/>
    </row>
    <row r="23" spans="1:19" s="27" customFormat="1" ht="15">
      <c r="A23" s="23"/>
      <c r="B23" s="142"/>
      <c r="C23" s="246"/>
      <c r="D23" s="251"/>
      <c r="E23" s="261"/>
      <c r="F23" s="231"/>
      <c r="G23" s="231"/>
      <c r="H23" s="260"/>
      <c r="I23" s="231"/>
      <c r="J23" s="232"/>
      <c r="K23" s="245"/>
      <c r="L23" s="25"/>
      <c r="M23" s="26"/>
      <c r="N23" s="26"/>
      <c r="O23" s="26"/>
      <c r="S23" s="72"/>
    </row>
    <row r="24" spans="1:19" s="27" customFormat="1" ht="15">
      <c r="A24" s="23"/>
      <c r="B24" s="142" t="s">
        <v>45</v>
      </c>
      <c r="C24" s="246"/>
      <c r="D24" s="251" t="s">
        <v>110</v>
      </c>
      <c r="E24" s="261"/>
      <c r="F24" s="231"/>
      <c r="G24" s="231"/>
      <c r="H24" s="231"/>
      <c r="I24" s="231"/>
      <c r="J24" s="125" t="e">
        <f>+J14+J22+H4</f>
        <v>#REF!</v>
      </c>
      <c r="K24" s="221" t="s">
        <v>23</v>
      </c>
      <c r="P24" s="51"/>
      <c r="S24" s="23"/>
    </row>
    <row r="25" spans="1:19" s="27" customFormat="1" ht="15">
      <c r="A25" s="23"/>
      <c r="B25" s="142"/>
      <c r="C25" s="246"/>
      <c r="D25" s="251"/>
      <c r="E25" s="261"/>
      <c r="F25" s="231"/>
      <c r="G25" s="231"/>
      <c r="H25" s="231"/>
      <c r="I25" s="231"/>
      <c r="J25" s="232"/>
      <c r="K25" s="245"/>
      <c r="L25" s="25"/>
      <c r="M25" s="26"/>
      <c r="N25" s="26"/>
      <c r="O25" s="26"/>
      <c r="P25" s="51"/>
      <c r="S25" s="52"/>
    </row>
    <row r="26" spans="1:19" s="27" customFormat="1" ht="15.75" thickBot="1">
      <c r="A26" s="23"/>
      <c r="B26" s="262" t="s">
        <v>46</v>
      </c>
      <c r="C26" s="121"/>
      <c r="D26" s="263" t="e">
        <f>+#REF!</f>
        <v>#REF!</v>
      </c>
      <c r="E26" s="263" t="s">
        <v>47</v>
      </c>
      <c r="F26" s="263" t="e">
        <f>J24</f>
        <v>#REF!</v>
      </c>
      <c r="G26" s="263" t="str">
        <f>K14</f>
        <v>$/m³</v>
      </c>
      <c r="H26" s="241"/>
      <c r="I26" s="263" t="s">
        <v>44</v>
      </c>
      <c r="J26" s="126" t="e">
        <f>+D26*F26</f>
        <v>#REF!</v>
      </c>
      <c r="K26" s="222" t="str">
        <f>K14</f>
        <v>$/m³</v>
      </c>
      <c r="L26" s="53"/>
      <c r="M26" s="54"/>
      <c r="N26" s="26"/>
      <c r="O26" s="26"/>
      <c r="P26" s="55"/>
      <c r="S26" s="23"/>
    </row>
    <row r="27" spans="1:19" s="35" customFormat="1" ht="17.25" thickTop="1" thickBot="1">
      <c r="A27" s="42"/>
      <c r="B27" s="480" t="s">
        <v>48</v>
      </c>
      <c r="C27" s="480"/>
      <c r="D27" s="481" t="e">
        <f>ROUND(J26,2)</f>
        <v>#REF!</v>
      </c>
      <c r="E27" s="481"/>
      <c r="F27" s="482" t="str">
        <f>+K26</f>
        <v>$/m³</v>
      </c>
      <c r="G27" s="482"/>
      <c r="H27" s="482"/>
      <c r="I27" s="122"/>
      <c r="J27" s="123"/>
      <c r="K27" s="124"/>
      <c r="L27" s="59"/>
      <c r="M27" s="60"/>
      <c r="N27" s="41"/>
      <c r="O27" s="41"/>
      <c r="P27" s="61"/>
      <c r="S27" s="42"/>
    </row>
    <row r="28" spans="1:19" ht="15.75" thickTop="1">
      <c r="C28" s="64"/>
      <c r="D28" s="36"/>
      <c r="E28" s="36"/>
      <c r="F28" s="34"/>
      <c r="G28" s="36"/>
    </row>
    <row r="29" spans="1:19">
      <c r="C29" s="67"/>
      <c r="P29" s="68"/>
    </row>
    <row r="30" spans="1:19">
      <c r="C30" s="69"/>
      <c r="D30" s="474"/>
      <c r="E30" s="474"/>
      <c r="F30" s="70"/>
    </row>
    <row r="31" spans="1:19">
      <c r="C31" s="69"/>
      <c r="D31" s="474"/>
      <c r="E31" s="474"/>
      <c r="P31" s="68"/>
    </row>
    <row r="32" spans="1:19">
      <c r="C32" s="69"/>
      <c r="D32" s="474"/>
      <c r="E32" s="474"/>
    </row>
    <row r="33" spans="3:5">
      <c r="C33" s="69"/>
      <c r="D33" s="474"/>
      <c r="E33" s="474"/>
    </row>
  </sheetData>
  <mergeCells count="13">
    <mergeCell ref="D30:E30"/>
    <mergeCell ref="D31:E31"/>
    <mergeCell ref="D32:E32"/>
    <mergeCell ref="D33:E33"/>
    <mergeCell ref="B1:K1"/>
    <mergeCell ref="B4:C4"/>
    <mergeCell ref="P9:R9"/>
    <mergeCell ref="P10:R10"/>
    <mergeCell ref="P12:R12"/>
    <mergeCell ref="P13:R13"/>
    <mergeCell ref="B27:C27"/>
    <mergeCell ref="D27:E27"/>
    <mergeCell ref="F27:H27"/>
  </mergeCells>
  <hyperlinks>
    <hyperlink ref="V1" location="'Pres-gav.'!A1" display="PRESUPUESTO"/>
    <hyperlink ref="V2" location="'Costo Equipos'!A1" display="Equipos"/>
  </hyperlinks>
  <pageMargins left="0.78740157480314965" right="0.59055118110236227" top="2.1653543307086616" bottom="0.78740157480314965" header="0.59055118110236227" footer="0.31496062992125984"/>
  <pageSetup paperSize="9" scale="90" orientation="portrait" horizontalDpi="1200" verticalDpi="1200" r:id="rId1"/>
  <headerFooter scaleWithDoc="0">
    <oddHeader>&amp;C&amp;G</oddHeader>
    <oddFooter>&amp;CPropuesta- Pág. &amp;P de &amp;N   &amp; Julio 2010</oddFooter>
  </headerFooter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13</vt:i4>
      </vt:variant>
    </vt:vector>
  </HeadingPairs>
  <TitlesOfParts>
    <vt:vector size="26" baseType="lpstr">
      <vt:lpstr>Resumen Presup.</vt:lpstr>
      <vt:lpstr>Pres-Total Parag (1)</vt:lpstr>
      <vt:lpstr>Presup Margen Parag Pte</vt:lpstr>
      <vt:lpstr>Presup meandros Parag</vt:lpstr>
      <vt:lpstr>Exc</vt:lpstr>
      <vt:lpstr>AUX Ejecución Hormigón</vt:lpstr>
      <vt:lpstr>Excavacion fundaciones</vt:lpstr>
      <vt:lpstr>AUX Dosaje Hormigón</vt:lpstr>
      <vt:lpstr>2.5</vt:lpstr>
      <vt:lpstr>2.6</vt:lpstr>
      <vt:lpstr>Cubierta flexible</vt:lpstr>
      <vt:lpstr>Colchonetas</vt:lpstr>
      <vt:lpstr>Hoja3</vt:lpstr>
      <vt:lpstr>'2.5'!Área_de_impresión</vt:lpstr>
      <vt:lpstr>'2.6'!Área_de_impresión</vt:lpstr>
      <vt:lpstr>'AUX Ejecución Hormigón'!Área_de_impresión</vt:lpstr>
      <vt:lpstr>Colchonetas!Área_de_impresión</vt:lpstr>
      <vt:lpstr>'Cubierta flexible'!Área_de_impresión</vt:lpstr>
      <vt:lpstr>Exc!Área_de_impresión</vt:lpstr>
      <vt:lpstr>'Excavacion fundaciones'!Área_de_impresión</vt:lpstr>
      <vt:lpstr>'Pres-Total Parag (1)'!Área_de_impresión</vt:lpstr>
      <vt:lpstr>'Presup Margen Parag Pte'!Área_de_impresión</vt:lpstr>
      <vt:lpstr>'Presup meandros Parag'!Área_de_impresión</vt:lpstr>
      <vt:lpstr>'Resumen Presup.'!Área_de_impresión</vt:lpstr>
      <vt:lpstr>'Excavacion fundaciones'!Títulos_a_imprimir</vt:lpstr>
      <vt:lpstr>'Resumen Presup.'!Títulos_a_imprimir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García</dc:creator>
  <cp:lastModifiedBy>rodolfo</cp:lastModifiedBy>
  <cp:lastPrinted>2012-07-16T15:34:37Z</cp:lastPrinted>
  <dcterms:created xsi:type="dcterms:W3CDTF">2010-07-14T11:53:03Z</dcterms:created>
  <dcterms:modified xsi:type="dcterms:W3CDTF">2012-07-16T15:59:19Z</dcterms:modified>
</cp:coreProperties>
</file>